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ecacountyohio-my.sharepoint.com/personal/swilson_senecacountyohio_gov/Documents/Budget/2022 Budget/"/>
    </mc:Choice>
  </mc:AlternateContent>
  <xr:revisionPtr revIDLastSave="263" documentId="8_{B2FF34C2-5ACC-48EE-BC81-A515D496CED5}" xr6:coauthVersionLast="47" xr6:coauthVersionMax="47" xr10:uidLastSave="{7ECE2CA8-4D92-4EE1-9911-5202014C90BA}"/>
  <bookViews>
    <workbookView xWindow="-98" yWindow="-98" windowWidth="20715" windowHeight="13276" xr2:uid="{E71D5717-0AA0-4097-9B00-896FD2A662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0" i="1" l="1"/>
  <c r="P259" i="1"/>
  <c r="P275" i="1"/>
  <c r="P274" i="1"/>
  <c r="P86" i="1" l="1"/>
  <c r="P170" i="1"/>
  <c r="P238" i="1" l="1"/>
  <c r="P237" i="1"/>
  <c r="Q20" i="1" l="1"/>
  <c r="Q21" i="1"/>
  <c r="Q22" i="1"/>
  <c r="Q23" i="1"/>
  <c r="Q24" i="1"/>
  <c r="Q25" i="1"/>
  <c r="Q26" i="1"/>
  <c r="Q27" i="1"/>
  <c r="Q32" i="1"/>
  <c r="Q33" i="1"/>
  <c r="Q34" i="1"/>
  <c r="Q35" i="1"/>
  <c r="Q36" i="1"/>
  <c r="Q39" i="1"/>
  <c r="Q40" i="1"/>
  <c r="Q41" i="1"/>
  <c r="Q42" i="1"/>
  <c r="Q43" i="1"/>
  <c r="Q44" i="1"/>
  <c r="Q45" i="1"/>
  <c r="Q46" i="1"/>
  <c r="Q47" i="1"/>
  <c r="Q52" i="1"/>
  <c r="Q53" i="1"/>
  <c r="Q54" i="1"/>
  <c r="Q55" i="1"/>
  <c r="Q56" i="1"/>
  <c r="Q57" i="1"/>
  <c r="Q58" i="1"/>
  <c r="Q59" i="1"/>
  <c r="Q60" i="1"/>
  <c r="Q61" i="1"/>
  <c r="Q62" i="1"/>
  <c r="Q67" i="1"/>
  <c r="Q69" i="1"/>
  <c r="Q70" i="1"/>
  <c r="Q71" i="1"/>
  <c r="Q72" i="1"/>
  <c r="Q73" i="1"/>
  <c r="Q74" i="1"/>
  <c r="Q75" i="1"/>
  <c r="Q76" i="1"/>
  <c r="Q77" i="1"/>
  <c r="Q78" i="1"/>
  <c r="Q79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101" i="1"/>
  <c r="Q104" i="1"/>
  <c r="Q105" i="1"/>
  <c r="Q108" i="1"/>
  <c r="Q110" i="1"/>
  <c r="Q111" i="1"/>
  <c r="Q112" i="1"/>
  <c r="Q113" i="1"/>
  <c r="Q114" i="1"/>
  <c r="Q115" i="1"/>
  <c r="Q116" i="1"/>
  <c r="Q117" i="1"/>
  <c r="Q118" i="1"/>
  <c r="Q119" i="1"/>
  <c r="Q124" i="1"/>
  <c r="Q125" i="1"/>
  <c r="Q126" i="1"/>
  <c r="Q127" i="1"/>
  <c r="Q128" i="1"/>
  <c r="Q129" i="1"/>
  <c r="Q130" i="1"/>
  <c r="Q131" i="1"/>
  <c r="Q132" i="1"/>
  <c r="Q135" i="1"/>
  <c r="Q137" i="1"/>
  <c r="Q138" i="1"/>
  <c r="Q139" i="1"/>
  <c r="Q140" i="1"/>
  <c r="Q141" i="1"/>
  <c r="Q142" i="1"/>
  <c r="Q143" i="1"/>
  <c r="Q148" i="1"/>
  <c r="Q149" i="1"/>
  <c r="Q150" i="1"/>
  <c r="Q151" i="1"/>
  <c r="Q152" i="1"/>
  <c r="Q153" i="1"/>
  <c r="Q154" i="1"/>
  <c r="Q157" i="1"/>
  <c r="Q159" i="1"/>
  <c r="Q160" i="1"/>
  <c r="Q161" i="1"/>
  <c r="Q162" i="1"/>
  <c r="Q163" i="1"/>
  <c r="Q164" i="1"/>
  <c r="Q165" i="1"/>
  <c r="Q170" i="1"/>
  <c r="Q175" i="1"/>
  <c r="Q177" i="1"/>
  <c r="Q178" i="1"/>
  <c r="Q179" i="1"/>
  <c r="Q180" i="1"/>
  <c r="Q181" i="1"/>
  <c r="Q182" i="1"/>
  <c r="Q183" i="1"/>
  <c r="Q193" i="1"/>
  <c r="Q194" i="1"/>
  <c r="Q195" i="1"/>
  <c r="Q196" i="1"/>
  <c r="Q197" i="1"/>
  <c r="Q198" i="1"/>
  <c r="Q199" i="1"/>
  <c r="Q200" i="1"/>
  <c r="Q201" i="1"/>
  <c r="Q202" i="1"/>
  <c r="Q203" i="1"/>
  <c r="Q208" i="1"/>
  <c r="Q210" i="1"/>
  <c r="Q211" i="1"/>
  <c r="Q212" i="1"/>
  <c r="Q213" i="1"/>
  <c r="Q214" i="1"/>
  <c r="Q215" i="1"/>
  <c r="Q216" i="1"/>
  <c r="Q217" i="1"/>
  <c r="Q222" i="1"/>
  <c r="Q223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41" i="1"/>
  <c r="Q242" i="1"/>
  <c r="Q243" i="1"/>
  <c r="Q244" i="1"/>
  <c r="Q245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8" i="1"/>
  <c r="Q279" i="1"/>
  <c r="Q280" i="1"/>
  <c r="Q281" i="1"/>
  <c r="Q286" i="1"/>
  <c r="Q287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5" i="1"/>
  <c r="Q326" i="1"/>
  <c r="Q327" i="1"/>
  <c r="Q328" i="1"/>
  <c r="Q331" i="1"/>
  <c r="Q332" i="1"/>
  <c r="Q333" i="1"/>
  <c r="Q334" i="1"/>
  <c r="Q335" i="1"/>
  <c r="Q336" i="1"/>
  <c r="Q339" i="1"/>
  <c r="Q341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60" i="1"/>
  <c r="Q361" i="1"/>
  <c r="Q362" i="1"/>
  <c r="Q363" i="1"/>
  <c r="Q364" i="1"/>
  <c r="Q365" i="1"/>
  <c r="Q366" i="1"/>
  <c r="Q369" i="1"/>
  <c r="Q370" i="1"/>
  <c r="Q372" i="1"/>
  <c r="Q375" i="1"/>
  <c r="Q376" i="1"/>
  <c r="Q377" i="1"/>
  <c r="Q378" i="1"/>
  <c r="Q379" i="1"/>
  <c r="Q380" i="1"/>
  <c r="Q381" i="1"/>
  <c r="Q382" i="1"/>
  <c r="Q383" i="1"/>
  <c r="Q386" i="1"/>
  <c r="Q389" i="1"/>
  <c r="Q392" i="1"/>
  <c r="Q395" i="1"/>
  <c r="Q396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2" i="1"/>
  <c r="Q415" i="1"/>
  <c r="Q416" i="1"/>
  <c r="Q417" i="1"/>
  <c r="Q420" i="1"/>
  <c r="Q421" i="1"/>
  <c r="Q424" i="1"/>
  <c r="Q425" i="1"/>
  <c r="Q19" i="1"/>
  <c r="P136" i="1" l="1"/>
  <c r="Q136" i="1" s="1"/>
  <c r="P68" i="1"/>
  <c r="Q68" i="1" s="1"/>
  <c r="P411" i="1" l="1"/>
  <c r="Q411" i="1" s="1"/>
  <c r="P397" i="1"/>
  <c r="Q397" i="1" s="1"/>
  <c r="P371" i="1" l="1"/>
  <c r="Q371" i="1" s="1"/>
  <c r="P338" i="1"/>
  <c r="Q338" i="1" s="1"/>
  <c r="P337" i="1"/>
  <c r="Q337" i="1" s="1"/>
  <c r="P324" i="1"/>
  <c r="P307" i="1"/>
  <c r="Q307" i="1" s="1"/>
  <c r="P288" i="1"/>
  <c r="P283" i="1"/>
  <c r="Q283" i="1" s="1"/>
  <c r="P282" i="1"/>
  <c r="P219" i="1"/>
  <c r="Q219" i="1" s="1"/>
  <c r="P209" i="1"/>
  <c r="P205" i="1"/>
  <c r="Q205" i="1" s="1"/>
  <c r="P204" i="1"/>
  <c r="Q204" i="1" s="1"/>
  <c r="P188" i="1"/>
  <c r="Q188" i="1" s="1"/>
  <c r="P176" i="1"/>
  <c r="P185" i="1" s="1"/>
  <c r="Q185" i="1" s="1"/>
  <c r="P172" i="1"/>
  <c r="Q172" i="1" s="1"/>
  <c r="P158" i="1"/>
  <c r="P145" i="1"/>
  <c r="Q145" i="1" s="1"/>
  <c r="P144" i="1"/>
  <c r="Q144" i="1" s="1"/>
  <c r="P109" i="1"/>
  <c r="P98" i="1"/>
  <c r="Q98" i="1" s="1"/>
  <c r="P97" i="1"/>
  <c r="P83" i="1" s="1"/>
  <c r="P64" i="1"/>
  <c r="Q64" i="1" s="1"/>
  <c r="P63" i="1"/>
  <c r="Q63" i="1" s="1"/>
  <c r="P49" i="1"/>
  <c r="Q49" i="1" s="1"/>
  <c r="P48" i="1"/>
  <c r="P29" i="1"/>
  <c r="Q29" i="1" s="1"/>
  <c r="P28" i="1"/>
  <c r="P100" i="1"/>
  <c r="P103" i="1"/>
  <c r="Q103" i="1" s="1"/>
  <c r="P123" i="1"/>
  <c r="P147" i="1"/>
  <c r="P221" i="1"/>
  <c r="P225" i="1"/>
  <c r="P240" i="1"/>
  <c r="P247" i="1"/>
  <c r="P262" i="1"/>
  <c r="P340" i="1"/>
  <c r="P343" i="1"/>
  <c r="P359" i="1"/>
  <c r="P368" i="1"/>
  <c r="P374" i="1"/>
  <c r="P385" i="1"/>
  <c r="P388" i="1"/>
  <c r="P391" i="1"/>
  <c r="P394" i="1"/>
  <c r="P414" i="1"/>
  <c r="Q414" i="1" s="1"/>
  <c r="P419" i="1"/>
  <c r="P423" i="1"/>
  <c r="P31" i="1"/>
  <c r="H18" i="1"/>
  <c r="H31" i="1"/>
  <c r="H38" i="1"/>
  <c r="H51" i="1"/>
  <c r="H66" i="1"/>
  <c r="H83" i="1"/>
  <c r="H100" i="1"/>
  <c r="H103" i="1"/>
  <c r="H107" i="1"/>
  <c r="H123" i="1"/>
  <c r="H134" i="1"/>
  <c r="H147" i="1"/>
  <c r="H156" i="1"/>
  <c r="H169" i="1"/>
  <c r="H174" i="1"/>
  <c r="H187" i="1"/>
  <c r="H192" i="1"/>
  <c r="H207" i="1"/>
  <c r="H221" i="1"/>
  <c r="H225" i="1"/>
  <c r="H240" i="1"/>
  <c r="H247" i="1"/>
  <c r="H262" i="1"/>
  <c r="H277" i="1"/>
  <c r="H285" i="1"/>
  <c r="H306" i="1"/>
  <c r="H324" i="1"/>
  <c r="H330" i="1"/>
  <c r="H340" i="1"/>
  <c r="H343" i="1"/>
  <c r="H359" i="1"/>
  <c r="H368" i="1"/>
  <c r="H374" i="1"/>
  <c r="H385" i="1"/>
  <c r="H388" i="1"/>
  <c r="H391" i="1"/>
  <c r="H394" i="1"/>
  <c r="H414" i="1"/>
  <c r="H419" i="1"/>
  <c r="H423" i="1"/>
  <c r="D18" i="1"/>
  <c r="D31" i="1"/>
  <c r="D38" i="1"/>
  <c r="D51" i="1"/>
  <c r="D66" i="1"/>
  <c r="D83" i="1"/>
  <c r="D100" i="1"/>
  <c r="D103" i="1"/>
  <c r="D107" i="1"/>
  <c r="D123" i="1"/>
  <c r="D134" i="1"/>
  <c r="D147" i="1"/>
  <c r="D156" i="1"/>
  <c r="D169" i="1"/>
  <c r="D174" i="1"/>
  <c r="D187" i="1"/>
  <c r="D192" i="1"/>
  <c r="D207" i="1"/>
  <c r="D221" i="1"/>
  <c r="D225" i="1"/>
  <c r="D240" i="1"/>
  <c r="D247" i="1"/>
  <c r="D262" i="1"/>
  <c r="D277" i="1"/>
  <c r="D285" i="1"/>
  <c r="D306" i="1"/>
  <c r="D324" i="1"/>
  <c r="D330" i="1"/>
  <c r="D340" i="1"/>
  <c r="D343" i="1"/>
  <c r="D359" i="1"/>
  <c r="D368" i="1"/>
  <c r="D374" i="1"/>
  <c r="D385" i="1"/>
  <c r="D388" i="1"/>
  <c r="D391" i="1"/>
  <c r="D394" i="1"/>
  <c r="D414" i="1"/>
  <c r="D419" i="1"/>
  <c r="D423" i="1"/>
  <c r="O423" i="1"/>
  <c r="J423" i="1"/>
  <c r="M423" i="1"/>
  <c r="K423" i="1"/>
  <c r="L423" i="1"/>
  <c r="F423" i="1"/>
  <c r="G423" i="1"/>
  <c r="B423" i="1"/>
  <c r="C423" i="1"/>
  <c r="O419" i="1"/>
  <c r="J419" i="1"/>
  <c r="M419" i="1"/>
  <c r="K419" i="1"/>
  <c r="L419" i="1"/>
  <c r="F419" i="1"/>
  <c r="G419" i="1"/>
  <c r="B419" i="1"/>
  <c r="C419" i="1"/>
  <c r="O414" i="1"/>
  <c r="J414" i="1"/>
  <c r="M414" i="1"/>
  <c r="K414" i="1"/>
  <c r="L414" i="1"/>
  <c r="F414" i="1"/>
  <c r="G414" i="1"/>
  <c r="B414" i="1"/>
  <c r="C414" i="1"/>
  <c r="O394" i="1"/>
  <c r="J394" i="1"/>
  <c r="M394" i="1"/>
  <c r="K394" i="1"/>
  <c r="L394" i="1"/>
  <c r="F394" i="1"/>
  <c r="G394" i="1"/>
  <c r="B394" i="1"/>
  <c r="C394" i="1"/>
  <c r="O391" i="1"/>
  <c r="J391" i="1"/>
  <c r="M391" i="1"/>
  <c r="K391" i="1"/>
  <c r="L391" i="1"/>
  <c r="F391" i="1"/>
  <c r="G391" i="1"/>
  <c r="B391" i="1"/>
  <c r="C391" i="1"/>
  <c r="O388" i="1"/>
  <c r="J388" i="1"/>
  <c r="M388" i="1"/>
  <c r="K388" i="1"/>
  <c r="L388" i="1"/>
  <c r="F388" i="1"/>
  <c r="G388" i="1"/>
  <c r="B388" i="1"/>
  <c r="C388" i="1"/>
  <c r="O385" i="1"/>
  <c r="J385" i="1"/>
  <c r="M385" i="1"/>
  <c r="K385" i="1"/>
  <c r="L385" i="1"/>
  <c r="F385" i="1"/>
  <c r="G385" i="1"/>
  <c r="B385" i="1"/>
  <c r="C385" i="1"/>
  <c r="O374" i="1"/>
  <c r="J374" i="1"/>
  <c r="M374" i="1"/>
  <c r="K374" i="1"/>
  <c r="L374" i="1"/>
  <c r="F374" i="1"/>
  <c r="G374" i="1"/>
  <c r="B374" i="1"/>
  <c r="C374" i="1"/>
  <c r="O368" i="1"/>
  <c r="J368" i="1"/>
  <c r="M368" i="1"/>
  <c r="K368" i="1"/>
  <c r="L368" i="1"/>
  <c r="F368" i="1"/>
  <c r="G368" i="1"/>
  <c r="B368" i="1"/>
  <c r="C368" i="1"/>
  <c r="O359" i="1"/>
  <c r="J359" i="1"/>
  <c r="M359" i="1"/>
  <c r="K359" i="1"/>
  <c r="L359" i="1"/>
  <c r="F359" i="1"/>
  <c r="G359" i="1"/>
  <c r="B359" i="1"/>
  <c r="C359" i="1"/>
  <c r="O343" i="1"/>
  <c r="J343" i="1"/>
  <c r="M343" i="1"/>
  <c r="K343" i="1"/>
  <c r="L343" i="1"/>
  <c r="F343" i="1"/>
  <c r="G343" i="1"/>
  <c r="B343" i="1"/>
  <c r="C343" i="1"/>
  <c r="O340" i="1"/>
  <c r="J340" i="1"/>
  <c r="M340" i="1"/>
  <c r="K340" i="1"/>
  <c r="L340" i="1"/>
  <c r="F340" i="1"/>
  <c r="G340" i="1"/>
  <c r="B340" i="1"/>
  <c r="C340" i="1"/>
  <c r="O330" i="1"/>
  <c r="J330" i="1"/>
  <c r="M330" i="1"/>
  <c r="K330" i="1"/>
  <c r="L330" i="1"/>
  <c r="F330" i="1"/>
  <c r="G330" i="1"/>
  <c r="B330" i="1"/>
  <c r="C330" i="1"/>
  <c r="O324" i="1"/>
  <c r="J324" i="1"/>
  <c r="M324" i="1"/>
  <c r="K324" i="1"/>
  <c r="L324" i="1"/>
  <c r="F324" i="1"/>
  <c r="G324" i="1"/>
  <c r="B324" i="1"/>
  <c r="C324" i="1"/>
  <c r="O306" i="1"/>
  <c r="J306" i="1"/>
  <c r="M306" i="1"/>
  <c r="K306" i="1"/>
  <c r="L306" i="1"/>
  <c r="F306" i="1"/>
  <c r="G306" i="1"/>
  <c r="B306" i="1"/>
  <c r="C306" i="1"/>
  <c r="O285" i="1"/>
  <c r="J285" i="1"/>
  <c r="M285" i="1"/>
  <c r="K285" i="1"/>
  <c r="L285" i="1"/>
  <c r="F285" i="1"/>
  <c r="G285" i="1"/>
  <c r="B285" i="1"/>
  <c r="C285" i="1"/>
  <c r="O277" i="1"/>
  <c r="J277" i="1"/>
  <c r="M277" i="1"/>
  <c r="K277" i="1"/>
  <c r="L277" i="1"/>
  <c r="F277" i="1"/>
  <c r="G277" i="1"/>
  <c r="B277" i="1"/>
  <c r="C277" i="1"/>
  <c r="O262" i="1"/>
  <c r="J262" i="1"/>
  <c r="M262" i="1"/>
  <c r="K262" i="1"/>
  <c r="L262" i="1"/>
  <c r="F262" i="1"/>
  <c r="G262" i="1"/>
  <c r="B262" i="1"/>
  <c r="C262" i="1"/>
  <c r="O247" i="1"/>
  <c r="J247" i="1"/>
  <c r="M247" i="1"/>
  <c r="K247" i="1"/>
  <c r="L247" i="1"/>
  <c r="F247" i="1"/>
  <c r="G247" i="1"/>
  <c r="B247" i="1"/>
  <c r="C247" i="1"/>
  <c r="O240" i="1"/>
  <c r="J240" i="1"/>
  <c r="M240" i="1"/>
  <c r="K240" i="1"/>
  <c r="L240" i="1"/>
  <c r="F240" i="1"/>
  <c r="G240" i="1"/>
  <c r="B240" i="1"/>
  <c r="C240" i="1"/>
  <c r="O225" i="1"/>
  <c r="J225" i="1"/>
  <c r="M225" i="1"/>
  <c r="K225" i="1"/>
  <c r="L225" i="1"/>
  <c r="F225" i="1"/>
  <c r="G225" i="1"/>
  <c r="B225" i="1"/>
  <c r="C225" i="1"/>
  <c r="O221" i="1"/>
  <c r="J221" i="1"/>
  <c r="M221" i="1"/>
  <c r="K221" i="1"/>
  <c r="L221" i="1"/>
  <c r="F221" i="1"/>
  <c r="G221" i="1"/>
  <c r="B221" i="1"/>
  <c r="C221" i="1"/>
  <c r="O207" i="1"/>
  <c r="J207" i="1"/>
  <c r="M207" i="1"/>
  <c r="K207" i="1"/>
  <c r="L207" i="1"/>
  <c r="F207" i="1"/>
  <c r="G207" i="1"/>
  <c r="B207" i="1"/>
  <c r="C207" i="1"/>
  <c r="O192" i="1"/>
  <c r="J192" i="1"/>
  <c r="M192" i="1"/>
  <c r="K192" i="1"/>
  <c r="L192" i="1"/>
  <c r="F192" i="1"/>
  <c r="G192" i="1"/>
  <c r="B192" i="1"/>
  <c r="C192" i="1"/>
  <c r="O187" i="1"/>
  <c r="J187" i="1"/>
  <c r="M187" i="1"/>
  <c r="K187" i="1"/>
  <c r="L187" i="1"/>
  <c r="F187" i="1"/>
  <c r="G187" i="1"/>
  <c r="B187" i="1"/>
  <c r="C187" i="1"/>
  <c r="O174" i="1"/>
  <c r="J174" i="1"/>
  <c r="M174" i="1"/>
  <c r="K174" i="1"/>
  <c r="L174" i="1"/>
  <c r="F174" i="1"/>
  <c r="G174" i="1"/>
  <c r="B174" i="1"/>
  <c r="C174" i="1"/>
  <c r="O169" i="1"/>
  <c r="J169" i="1"/>
  <c r="M169" i="1"/>
  <c r="K169" i="1"/>
  <c r="L169" i="1"/>
  <c r="F169" i="1"/>
  <c r="G169" i="1"/>
  <c r="B169" i="1"/>
  <c r="C169" i="1"/>
  <c r="O156" i="1"/>
  <c r="J156" i="1"/>
  <c r="M156" i="1"/>
  <c r="K156" i="1"/>
  <c r="L156" i="1"/>
  <c r="F156" i="1"/>
  <c r="G156" i="1"/>
  <c r="B156" i="1"/>
  <c r="C156" i="1"/>
  <c r="O147" i="1"/>
  <c r="J147" i="1"/>
  <c r="M147" i="1"/>
  <c r="K147" i="1"/>
  <c r="L147" i="1"/>
  <c r="F147" i="1"/>
  <c r="G147" i="1"/>
  <c r="B147" i="1"/>
  <c r="C147" i="1"/>
  <c r="O134" i="1"/>
  <c r="J134" i="1"/>
  <c r="M134" i="1"/>
  <c r="K134" i="1"/>
  <c r="L134" i="1"/>
  <c r="F134" i="1"/>
  <c r="G134" i="1"/>
  <c r="B134" i="1"/>
  <c r="C134" i="1"/>
  <c r="O123" i="1"/>
  <c r="J123" i="1"/>
  <c r="M123" i="1"/>
  <c r="K123" i="1"/>
  <c r="L123" i="1"/>
  <c r="F123" i="1"/>
  <c r="G123" i="1"/>
  <c r="B123" i="1"/>
  <c r="C123" i="1"/>
  <c r="O107" i="1"/>
  <c r="J107" i="1"/>
  <c r="M107" i="1"/>
  <c r="K107" i="1"/>
  <c r="L107" i="1"/>
  <c r="F107" i="1"/>
  <c r="G107" i="1"/>
  <c r="B107" i="1"/>
  <c r="C107" i="1"/>
  <c r="O103" i="1"/>
  <c r="J103" i="1"/>
  <c r="M103" i="1"/>
  <c r="K103" i="1"/>
  <c r="L103" i="1"/>
  <c r="F103" i="1"/>
  <c r="G103" i="1"/>
  <c r="B103" i="1"/>
  <c r="C103" i="1"/>
  <c r="O100" i="1"/>
  <c r="J100" i="1"/>
  <c r="M100" i="1"/>
  <c r="K100" i="1"/>
  <c r="L100" i="1"/>
  <c r="F100" i="1"/>
  <c r="G100" i="1"/>
  <c r="B100" i="1"/>
  <c r="C100" i="1"/>
  <c r="O83" i="1"/>
  <c r="J83" i="1"/>
  <c r="M83" i="1"/>
  <c r="K83" i="1"/>
  <c r="L83" i="1"/>
  <c r="F83" i="1"/>
  <c r="G83" i="1"/>
  <c r="B83" i="1"/>
  <c r="C83" i="1"/>
  <c r="O66" i="1"/>
  <c r="J66" i="1"/>
  <c r="M66" i="1"/>
  <c r="K66" i="1"/>
  <c r="L66" i="1"/>
  <c r="F66" i="1"/>
  <c r="G66" i="1"/>
  <c r="B66" i="1"/>
  <c r="C66" i="1"/>
  <c r="O51" i="1"/>
  <c r="J51" i="1"/>
  <c r="M51" i="1"/>
  <c r="K51" i="1"/>
  <c r="L51" i="1"/>
  <c r="F51" i="1"/>
  <c r="G51" i="1"/>
  <c r="B51" i="1"/>
  <c r="C51" i="1"/>
  <c r="O38" i="1"/>
  <c r="J38" i="1"/>
  <c r="M38" i="1"/>
  <c r="K38" i="1"/>
  <c r="L38" i="1"/>
  <c r="F38" i="1"/>
  <c r="G38" i="1"/>
  <c r="B38" i="1"/>
  <c r="C38" i="1"/>
  <c r="O31" i="1"/>
  <c r="J31" i="1"/>
  <c r="M31" i="1"/>
  <c r="K31" i="1"/>
  <c r="L31" i="1"/>
  <c r="F31" i="1"/>
  <c r="G31" i="1"/>
  <c r="B31" i="1"/>
  <c r="C31" i="1"/>
  <c r="O18" i="1"/>
  <c r="J18" i="1"/>
  <c r="M18" i="1"/>
  <c r="K18" i="1"/>
  <c r="L18" i="1"/>
  <c r="F18" i="1"/>
  <c r="G18" i="1"/>
  <c r="B18" i="1"/>
  <c r="C18" i="1"/>
  <c r="Q419" i="1" l="1"/>
  <c r="Q359" i="1"/>
  <c r="Q343" i="1"/>
  <c r="R285" i="1"/>
  <c r="Q147" i="1"/>
  <c r="Q123" i="1"/>
  <c r="Q394" i="1"/>
  <c r="Q262" i="1"/>
  <c r="Q100" i="1"/>
  <c r="P304" i="1"/>
  <c r="Q304" i="1" s="1"/>
  <c r="Q288" i="1"/>
  <c r="Q388" i="1"/>
  <c r="Q247" i="1"/>
  <c r="P18" i="1"/>
  <c r="Q28" i="1"/>
  <c r="P121" i="1"/>
  <c r="Q121" i="1" s="1"/>
  <c r="Q109" i="1"/>
  <c r="Q324" i="1"/>
  <c r="Q385" i="1"/>
  <c r="Q240" i="1"/>
  <c r="P184" i="1"/>
  <c r="Q184" i="1" s="1"/>
  <c r="Q176" i="1"/>
  <c r="K427" i="1"/>
  <c r="Q31" i="1"/>
  <c r="Q374" i="1"/>
  <c r="Q225" i="1"/>
  <c r="P38" i="1"/>
  <c r="Q38" i="1" s="1"/>
  <c r="Q48" i="1"/>
  <c r="Q209" i="1"/>
  <c r="P277" i="1"/>
  <c r="Q277" i="1" s="1"/>
  <c r="Q282" i="1"/>
  <c r="Q340" i="1"/>
  <c r="Q423" i="1"/>
  <c r="Q368" i="1"/>
  <c r="Q221" i="1"/>
  <c r="P166" i="1"/>
  <c r="Q166" i="1" s="1"/>
  <c r="Q158" i="1"/>
  <c r="Q83" i="1"/>
  <c r="Q97" i="1"/>
  <c r="L427" i="1"/>
  <c r="Q391" i="1"/>
  <c r="P192" i="1"/>
  <c r="Q192" i="1" s="1"/>
  <c r="P321" i="1"/>
  <c r="Q321" i="1" s="1"/>
  <c r="P322" i="1"/>
  <c r="Q322" i="1" s="1"/>
  <c r="P330" i="1"/>
  <c r="Q330" i="1" s="1"/>
  <c r="P80" i="1"/>
  <c r="P81" i="1"/>
  <c r="Q81" i="1" s="1"/>
  <c r="P134" i="1"/>
  <c r="Q134" i="1" s="1"/>
  <c r="P218" i="1"/>
  <c r="Q218" i="1" s="1"/>
  <c r="P167" i="1"/>
  <c r="Q167" i="1" s="1"/>
  <c r="P189" i="1"/>
  <c r="Q189" i="1" s="1"/>
  <c r="P120" i="1"/>
  <c r="Q120" i="1" s="1"/>
  <c r="P171" i="1"/>
  <c r="P303" i="1"/>
  <c r="P190" i="1"/>
  <c r="P107" i="1"/>
  <c r="P51" i="1"/>
  <c r="Q51" i="1" s="1"/>
  <c r="G427" i="1"/>
  <c r="D427" i="1"/>
  <c r="H427" i="1"/>
  <c r="F427" i="1"/>
  <c r="B427" i="1"/>
  <c r="M427" i="1"/>
  <c r="C427" i="1"/>
  <c r="J427" i="1"/>
  <c r="O427" i="1"/>
  <c r="P156" i="1" l="1"/>
  <c r="Q156" i="1" s="1"/>
  <c r="P174" i="1"/>
  <c r="Q174" i="1" s="1"/>
  <c r="P306" i="1"/>
  <c r="Q306" i="1" s="1"/>
  <c r="P285" i="1"/>
  <c r="Q285" i="1" s="1"/>
  <c r="Q303" i="1"/>
  <c r="P169" i="1"/>
  <c r="Q169" i="1" s="1"/>
  <c r="Q171" i="1"/>
  <c r="P66" i="1"/>
  <c r="Q66" i="1" s="1"/>
  <c r="Q80" i="1"/>
  <c r="P207" i="1"/>
  <c r="Q207" i="1" s="1"/>
  <c r="P187" i="1"/>
  <c r="Q187" i="1" s="1"/>
  <c r="Q190" i="1"/>
  <c r="Q107" i="1"/>
  <c r="M429" i="1"/>
  <c r="K428" i="1" s="1"/>
  <c r="R286" i="1" l="1"/>
  <c r="P427" i="1"/>
  <c r="Q4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tc={D60BE147-F97B-4E38-8EEE-BE270C6A473E}</author>
    <author>tc={8BB80484-489C-4DC3-9933-84F915420527}</author>
    <author>tc={30ADBCB2-9807-4171-BAE8-B67D894F3499}</author>
    <author>tc={6F36293A-02A7-4416-B7FD-5FFC5168EE17}</author>
    <author>tc={75E75AED-8741-4857-BE54-9D768BD9BC3F}</author>
    <author>tc={27370C5B-6DB0-4C3E-8D76-7ADC7482D7B3}</author>
    <author>tc={887E4CB3-7945-426D-81E2-BF0875728020}</author>
    <author>tc={87914C5C-0886-4165-8CCD-8E6778FCEF53}</author>
    <author>tc={47C14967-46F9-48E9-B1F1-CE9DE9202960}</author>
    <author>tc={9A0976AC-06C4-4EAD-90DA-07ED30C0FFDA}</author>
    <author>tc={A1808C04-BB6C-4784-AE17-2616E2CE345F}</author>
    <author>tc={B429A536-B5EE-4F94-BDFD-D2DE1981C916}</author>
    <author>tc={83252B09-0C2B-4707-9CB3-5ABD97291E99}</author>
    <author>tc={388B7651-904C-4F50-91F3-A65CDEB52486}</author>
    <author>tc={B63227DC-89F9-4A9A-8981-8BEC16D2181E}</author>
    <author>tc={0F7E1436-C11F-4BAE-B34F-142EC9CE933F}</author>
    <author>tc={8F408C01-83C4-41D0-986B-6EBE4FE25208}</author>
  </authors>
  <commentList>
    <comment ref="P47" authorId="0" shapeId="0" xr:uid="{D60BE147-F97B-4E38-8EEE-BE270C6A473E}">
      <text>
        <t>[Threaded comment]
Your version of Excel allows you to read this threaded comment; however, any edits to it will get removed if the file is opened in a newer version of Excel. Learn more: https://go.microsoft.com/fwlink/?linkid=870924
Comment:
    Loss Control $125.00
Comp Management $4,800.00
Group Retro $4,800.00</t>
      </text>
    </comment>
    <comment ref="O61" authorId="1" shapeId="0" xr:uid="{8BB80484-489C-4DC3-9933-84F91542052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advertising cost JA</t>
      </text>
    </comment>
    <comment ref="O79" authorId="2" shapeId="0" xr:uid="{30ADBCB2-9807-4171-BAE8-B67D894F3499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1 year to calculate PH</t>
      </text>
    </comment>
    <comment ref="P194" authorId="3" shapeId="0" xr:uid="{6F36293A-02A7-4416-B7FD-5FFC5168EE17}">
      <text>
        <t>[Threaded comment]
Your version of Excel allows you to read this threaded comment; however, any edits to it will get removed if the file is opened in a newer version of Excel. Learn more: https://go.microsoft.com/fwlink/?linkid=870924
Comment:
    Employees retiring in 2022</t>
      </text>
    </comment>
    <comment ref="P248" authorId="4" shapeId="0" xr:uid="{75E75AED-8741-4857-BE54-9D768BD9BC3F}">
      <text>
        <t>[Threaded comment]
Your version of Excel allows you to read this threaded comment; however, any edits to it will get removed if the file is opened in a newer version of Excel. Learn more: https://go.microsoft.com/fwlink/?linkid=870924
Comment:
    Employees retiring in 2022</t>
      </text>
    </comment>
    <comment ref="P257" authorId="5" shapeId="0" xr:uid="{27370C5B-6DB0-4C3E-8D76-7ADC7482D7B3}">
      <text>
        <t>[Threaded comment]
Your version of Excel allows you to read this threaded comment; however, any edits to it will get removed if the file is opened in a newer version of Excel. Learn more: https://go.microsoft.com/fwlink/?linkid=870924
Comment:
    Seeing an increase in caseload</t>
      </text>
    </comment>
    <comment ref="P268" authorId="6" shapeId="0" xr:uid="{887E4CB3-7945-426D-81E2-BF087572802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 in nursing contract</t>
      </text>
    </comment>
    <comment ref="P324" authorId="7" shapeId="0" xr:uid="{87914C5C-0886-4165-8CCD-8E6778FCEF53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 to Justice Center Operating</t>
      </text>
    </comment>
    <comment ref="O345" authorId="8" shapeId="0" xr:uid="{47C14967-46F9-48E9-B1F1-CE9DE9202960}">
      <text>
        <t>[Threaded comment]
Your version of Excel allows you to read this threaded comment; however, any edits to it will get removed if the file is opened in a newer version of Excel. Learn more: https://go.microsoft.com/fwlink/?linkid=870924
Comment:
    Buckeye IT $150,000.00
Rentz $10,000.00
Adams &amp; Pleasant Twp (EMS) $45,000.00
High Bridge $30,000.00</t>
      </text>
    </comment>
    <comment ref="P345" authorId="9" shapeId="0" xr:uid="{9A0976AC-06C4-4EAD-90DA-07ED30C0FFDA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Removed Adams &amp; Pleasant amount if we can use ARP funding</t>
      </text>
    </comment>
    <comment ref="O346" authorId="10" shapeId="0" xr:uid="{A1808C04-BB6C-4784-AE17-2616E2CE345F}">
      <text>
        <t>[Threaded comment]
Your version of Excel allows you to read this threaded comment; however, any edits to it will get removed if the file is opened in a newer version of Excel. Learn more: https://go.microsoft.com/fwlink/?linkid=870924
Comment:
    Office 365 $16,000.00
Microman $12,000.00
Strategic Solutions $8,000.00</t>
      </text>
    </comment>
    <comment ref="O354" authorId="11" shapeId="0" xr:uid="{B429A536-B5EE-4F94-BDFD-D2DE1981C916}">
      <text>
        <t>[Threaded comment]
Your version of Excel allows you to read this threaded comment; however, any edits to it will get removed if the file is opened in a newer version of Excel. Learn more: https://go.microsoft.com/fwlink/?linkid=870924
Comment:
    TSEP $89,000.00
FEDC $30,000.00
Regional Planning $43,000.00</t>
      </text>
    </comment>
    <comment ref="P363" authorId="12" shapeId="0" xr:uid="{83252B09-0C2B-4707-9CB3-5ABD97291E99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$350,000.00</t>
      </text>
    </comment>
    <comment ref="P365" authorId="13" shapeId="0" xr:uid="{388B7651-904C-4F50-91F3-A65CDEB5248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Security Salary</t>
      </text>
    </comment>
    <comment ref="P424" authorId="14" shapeId="0" xr:uid="{B63227DC-89F9-4A9A-8981-8BEC16D2181E}">
      <text>
        <t>[Threaded comment]
Your version of Excel allows you to read this threaded comment; however, any edits to it will get removed if the file is opened in a newer version of Excel. Learn more: https://go.microsoft.com/fwlink/?linkid=870924
Comment:
    It will need increased to transfer funds throughout the year.</t>
      </text>
    </comment>
    <comment ref="K428" authorId="15" shapeId="0" xr:uid="{0F7E1436-C11F-4BAE-B34F-142EC9CE933F}">
      <text>
        <t>[Threaded comment]
Your version of Excel allows you to read this threaded comment; however, any edits to it will get removed if the file is opened in a newer version of Excel. Learn more: https://go.microsoft.com/fwlink/?linkid=870924
Comment:
    2020 expenses paid in 2021</t>
      </text>
    </comment>
    <comment ref="M429" authorId="16" shapeId="0" xr:uid="{8F408C01-83C4-41D0-986B-6EBE4FE25208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 year budget minus 2020 bills paid in 2021</t>
      </text>
    </comment>
  </commentList>
</comments>
</file>

<file path=xl/sharedStrings.xml><?xml version="1.0" encoding="utf-8"?>
<sst xmlns="http://schemas.openxmlformats.org/spreadsheetml/2006/main" count="389" uniqueCount="387">
  <si>
    <t>00100100   COMMISSIONERS</t>
  </si>
  <si>
    <t xml:space="preserve">  0010-0100-5101-00   SALARIES OFFICIALS</t>
  </si>
  <si>
    <t xml:space="preserve">  0010-0100-5102-00   SALARIES EMPLOYEES</t>
  </si>
  <si>
    <t xml:space="preserve">  0010-0100-5303-00   SUPPLIES</t>
  </si>
  <si>
    <t xml:space="preserve">  0010-0100-5304-00   EQUIPMENT</t>
  </si>
  <si>
    <t xml:space="preserve">  0010-0100-5306-00   CONTRACT SERVICES</t>
  </si>
  <si>
    <t xml:space="preserve">  0010-0100-5306-25   SOFTWARE LICENSE/SERVICES</t>
  </si>
  <si>
    <t xml:space="preserve">  0010-0100-5306-30   LEASES</t>
  </si>
  <si>
    <t xml:space="preserve">  0010-0100-5307-00   TRAVEL &amp; EXPENSES</t>
  </si>
  <si>
    <t xml:space="preserve">  0010-0100-5309-00   OTHER EXPENSES</t>
  </si>
  <si>
    <t xml:space="preserve">  0010-0100-5363-00   MEDICARE</t>
  </si>
  <si>
    <t xml:space="preserve">  0010-0100-5367-00   PUBLIC EMPLOY RETIRE</t>
  </si>
  <si>
    <t>00100102   MAIL ROOM</t>
  </si>
  <si>
    <t xml:space="preserve">  0010-0102-5303-00   SUPPLIES</t>
  </si>
  <si>
    <t xml:space="preserve">  0010-0102-5304-01   LEASED EQUIPMENT</t>
  </si>
  <si>
    <t xml:space="preserve">  0010-0102-5306-30   LEASES</t>
  </si>
  <si>
    <t xml:space="preserve">  0010-0102-5309-00   OTHER EXPENSE</t>
  </si>
  <si>
    <t xml:space="preserve">  0010-0102-5309-02   POSTAGE</t>
  </si>
  <si>
    <t>00100103   HUMAN RESOURCES</t>
  </si>
  <si>
    <t xml:space="preserve">  0010-0103-5102-00   EMPLOYEE SALARIES</t>
  </si>
  <si>
    <t xml:space="preserve">  0010-0103-5303-00   SUPPLIES</t>
  </si>
  <si>
    <t xml:space="preserve">  0010-0103-5304-00   EQUIPMENT</t>
  </si>
  <si>
    <t xml:space="preserve">  0010-0103-5306-00   CONTRACT SERVICES</t>
  </si>
  <si>
    <t xml:space="preserve">  0010-0103-5306-25   SOFTWARE LICENSE/SERVICES</t>
  </si>
  <si>
    <t xml:space="preserve">  0010-0103-5306-30   LEASES</t>
  </si>
  <si>
    <t xml:space="preserve">  0010-0103-5307-00   TRAVEL &amp; EXPENSES</t>
  </si>
  <si>
    <t xml:space="preserve">  0010-0103-5308-00   ADVERTISING &amp; EXPENSES</t>
  </si>
  <si>
    <t xml:space="preserve">  0010-0103-5309-00   OTHER EXPENSES</t>
  </si>
  <si>
    <t xml:space="preserve">  0010-0103-5363-00   MEDICARE</t>
  </si>
  <si>
    <t xml:space="preserve">  0010-0103-5367-00   PUBLIC EMPLOY RETIRE</t>
  </si>
  <si>
    <t>00100104   AUDITORS</t>
  </si>
  <si>
    <t xml:space="preserve">  0010-0104-5101-00   SALARY AUDITOR</t>
  </si>
  <si>
    <t xml:space="preserve">  0010-0104-5102-00   SALARIES - EMPLOYEES</t>
  </si>
  <si>
    <t xml:space="preserve">  0010-0104-5102-01   SALARY DEPUTY SEALER</t>
  </si>
  <si>
    <t xml:space="preserve">  0010-0104-5303-00   SUPPLIES</t>
  </si>
  <si>
    <t xml:space="preserve">  0010-0104-5304-00   EQUIPMENT</t>
  </si>
  <si>
    <t xml:space="preserve">  0010-0104-5306-00   CONTRACTS - SERVICE</t>
  </si>
  <si>
    <t xml:space="preserve">  0010-0104-5306-25   SOFTWARE LICENSE/SERVICES</t>
  </si>
  <si>
    <t xml:space="preserve">  0010-0104-5306-30   LEASES</t>
  </si>
  <si>
    <t xml:space="preserve">  0010-0104-5307-00   TRAVEL &amp; EXPENSES</t>
  </si>
  <si>
    <t xml:space="preserve">  0010-0104-5308-00   ADVERTISING &amp; EXPENSES</t>
  </si>
  <si>
    <t xml:space="preserve">  0010-0104-5309-00   OTHER EXPENSES</t>
  </si>
  <si>
    <t xml:space="preserve">  0010-0104-5363-00   MEDICARE</t>
  </si>
  <si>
    <t xml:space="preserve">  0010-0104-5367-00   PUBLIC EMPLOY RETIRE</t>
  </si>
  <si>
    <t>00100107   TREASURER</t>
  </si>
  <si>
    <t xml:space="preserve">  0010-0107-5101-00   SALARY TREASURER</t>
  </si>
  <si>
    <t xml:space="preserve">  0010-0107-5102-00   SALARIES EMPLOYEES</t>
  </si>
  <si>
    <t xml:space="preserve">  0010-0107-5303-00   SUPPLIES</t>
  </si>
  <si>
    <t xml:space="preserve">  0010-0107-5304-00   EQUIPMENT</t>
  </si>
  <si>
    <t xml:space="preserve">  0010-0107-5304-01   LEASED EQUIPMENT</t>
  </si>
  <si>
    <t xml:space="preserve">  0010-0107-5305-00   CONTRACTS - REPAIR</t>
  </si>
  <si>
    <t xml:space="preserve">  0010-0107-5306-00   CONTRACTS - SERVICE</t>
  </si>
  <si>
    <t xml:space="preserve">  0010-0107-5306-25   SOFTWARE LICENSE/SERVICES</t>
  </si>
  <si>
    <t xml:space="preserve">  0010-0107-5306-30   LEASES</t>
  </si>
  <si>
    <t xml:space="preserve">  0010-0107-5307-00   TRAVEL &amp; EXPENSES</t>
  </si>
  <si>
    <t xml:space="preserve">  0010-0107-5308-00   ADVERTISING &amp; PRINTING</t>
  </si>
  <si>
    <t xml:space="preserve">  0010-0107-5309-00   OTHER EXPENSES</t>
  </si>
  <si>
    <t xml:space="preserve">  0010-0107-5309-01   BANK FEES</t>
  </si>
  <si>
    <t xml:space="preserve">  0010-0107-5363-00   MEDICARE</t>
  </si>
  <si>
    <t xml:space="preserve">  0010-0107-5367-00   PUBLIC EMPLOY RETIRE</t>
  </si>
  <si>
    <t>00100109   PROSECUTOR</t>
  </si>
  <si>
    <t xml:space="preserve">  0010-0109-5101-00   SALARY PROSECUTING ATTY</t>
  </si>
  <si>
    <t xml:space="preserve">  0010-0109-5101-01   SALARY FULL TIME OFFICE</t>
  </si>
  <si>
    <t xml:space="preserve">  0010-0109-5102-00   SALARIES EMPLOYEES</t>
  </si>
  <si>
    <t xml:space="preserve">  0010-0109-5303-00   SUPPLIES</t>
  </si>
  <si>
    <t xml:space="preserve">  0010-0109-5304-00   EQUIPMENT</t>
  </si>
  <si>
    <t xml:space="preserve">  0010-0109-5304-01   LEASED EQUIPMENT</t>
  </si>
  <si>
    <t xml:space="preserve">  0010-0109-5306-00   CONTRACT SERVICES</t>
  </si>
  <si>
    <t xml:space="preserve">  0010-0109-5306-01   CONTRACT FOREFIT LAND</t>
  </si>
  <si>
    <t xml:space="preserve">  0010-0109-5306-25   SOFTWARE LICENSE/SERVICES</t>
  </si>
  <si>
    <t xml:space="preserve">  0010-0109-5306-30   LEASES</t>
  </si>
  <si>
    <t xml:space="preserve">  0010-0109-5308-01   ADVERTISING FOREFIT LAND</t>
  </si>
  <si>
    <t xml:space="preserve">  0010-0109-5313-00   ALLOWANCES-FOJ</t>
  </si>
  <si>
    <t xml:space="preserve">  0010-0109-5321-00   TRANSCRIPTS</t>
  </si>
  <si>
    <t xml:space="preserve">  0010-0109-5363-00   MEDICARE</t>
  </si>
  <si>
    <t xml:space="preserve">  0010-0109-5367-00   PUBLIC EMPLOY RETIRE</t>
  </si>
  <si>
    <t>00100112   EXAM OF CO. OFFICES</t>
  </si>
  <si>
    <t xml:space="preserve">  0010-0112-5315-00   EXAMINATIONS CO OFFICES</t>
  </si>
  <si>
    <t>00100114   DATA PROCESSING</t>
  </si>
  <si>
    <t xml:space="preserve">  0010-0114-5303-00   SUPPLIES</t>
  </si>
  <si>
    <t xml:space="preserve">  0010-0114-5304-00   EQUIPMENT</t>
  </si>
  <si>
    <t>00100119   BD. OF ELECTIONS</t>
  </si>
  <si>
    <t xml:space="preserve">  0010-0119-5101-00   SALARY BD OFFICIALS</t>
  </si>
  <si>
    <t xml:space="preserve">  0010-0119-5102-00   SALARIES EMPLOYEES</t>
  </si>
  <si>
    <t xml:space="preserve">  0010-0119-5102-01   SALARIES-PRECINCT WORKER</t>
  </si>
  <si>
    <t xml:space="preserve">  0010-0119-5303-00   SUPPLIES</t>
  </si>
  <si>
    <t xml:space="preserve">  0010-0119-5304-00   EQUIPMENT</t>
  </si>
  <si>
    <t xml:space="preserve">  0010-0119-5306-00   CONTRACTS - SERVICE</t>
  </si>
  <si>
    <t xml:space="preserve">  0010-0119-5306-25   SOFTWARE LICENSE/SERVICES</t>
  </si>
  <si>
    <t xml:space="preserve">  0010-0119-5306-30   LEASES</t>
  </si>
  <si>
    <t xml:space="preserve">  0010-0119-5307-00   TRAVEL BOARD MEMBERS</t>
  </si>
  <si>
    <t xml:space="preserve">  0010-0119-5307-01   TRAVEL PRECINCT JUDGES</t>
  </si>
  <si>
    <t xml:space="preserve">  0010-0119-5308-00   ADVERTISING &amp; PRINTING</t>
  </si>
  <si>
    <t xml:space="preserve">  0010-0119-5309-00   OTHER EXPENSES</t>
  </si>
  <si>
    <t xml:space="preserve">  0010-0119-5363-00   MEDICARE</t>
  </si>
  <si>
    <t xml:space="preserve">  0010-0119-5367-00   PUBLIC EMPLOY RETIRE</t>
  </si>
  <si>
    <t>00100120   MAINTENANCE DEPT</t>
  </si>
  <si>
    <t xml:space="preserve">  0010-0120-5102-01   SALARY ASSIST MAINT</t>
  </si>
  <si>
    <t xml:space="preserve">  0010-0120-5303-00   SUPPLIES</t>
  </si>
  <si>
    <t xml:space="preserve">  0010-0120-5304-00   EQUIPMENT</t>
  </si>
  <si>
    <t xml:space="preserve">  0010-0120-5306-00   CONTRACTS - SERVICE</t>
  </si>
  <si>
    <t xml:space="preserve">  0010-0120-5306-01   SERVICES FOR JAIL</t>
  </si>
  <si>
    <t xml:space="preserve">  0010-0120-5306-25   SOFTWARE LICENSE/SERVICES</t>
  </si>
  <si>
    <t xml:space="preserve">  0010-0120-5306-30   LEASES</t>
  </si>
  <si>
    <t xml:space="preserve">  0010-0120-5363-00   MEDICARE</t>
  </si>
  <si>
    <t xml:space="preserve">  0010-0120-5367-00   PUBLIC EMPLOY RETIRE</t>
  </si>
  <si>
    <t>00100121   RECORDER</t>
  </si>
  <si>
    <t xml:space="preserve">  0010-0121-5101-00   SALARY RECORDER</t>
  </si>
  <si>
    <t xml:space="preserve">  0010-0121-5102-00   SALARIES EMPLOYEES</t>
  </si>
  <si>
    <t xml:space="preserve">  0010-0121-5303-00   SUPPLIES</t>
  </si>
  <si>
    <t xml:space="preserve">  0010-0121-5306-00   CONTRACTS - SERVICE</t>
  </si>
  <si>
    <t xml:space="preserve">  0010-0121-5306-25   SOFTWARE LICENSE/SERVICES</t>
  </si>
  <si>
    <t xml:space="preserve">  0010-0121-5306-30   LEASES</t>
  </si>
  <si>
    <t xml:space="preserve">  0010-0121-5307-00   TRAVEL &amp; EXPENSES</t>
  </si>
  <si>
    <t xml:space="preserve">  0010-0121-5309-00   OTHER EXPENSE</t>
  </si>
  <si>
    <t xml:space="preserve">  0010-0121-5333-00   DOCUMENT SUPPLIES</t>
  </si>
  <si>
    <t xml:space="preserve">  0010-0121-5363-00   MEDICARE</t>
  </si>
  <si>
    <t xml:space="preserve">  0010-0121-5367-00   PUBLIC EMPLOY RETIRE</t>
  </si>
  <si>
    <t>00100123   INS. &amp; PENSIONS</t>
  </si>
  <si>
    <t xml:space="preserve">  0010-0123-5360-00   OFFICIAL BONDS</t>
  </si>
  <si>
    <t xml:space="preserve">  0010-0123-5361-00   LIABILTY INSURANCE PREMIUMS</t>
  </si>
  <si>
    <t xml:space="preserve">  0010-0123-5362-00   UNINSURED EXPENSES</t>
  </si>
  <si>
    <t xml:space="preserve">  0010-0123-5364-00   WORKERS COMP</t>
  </si>
  <si>
    <t xml:space="preserve">  0010-0123-5365-00   FLEX SPEND ADM FEES</t>
  </si>
  <si>
    <t xml:space="preserve">  0010-0123-5365-01   HEALTH SAVINGS ACCOUNT</t>
  </si>
  <si>
    <t xml:space="preserve">  0010-0123-5366-00   GROUP EMPLOYEE INS</t>
  </si>
  <si>
    <t>00100201   COMMON PLEAS II SHUFF</t>
  </si>
  <si>
    <t xml:space="preserve">  0010-0201-5101-00   SALARY COMM PLEAS JUDGE</t>
  </si>
  <si>
    <t xml:space="preserve">  0010-0201-5102-00   SALARIES EMPLOYEES</t>
  </si>
  <si>
    <t xml:space="preserve">  0010-0201-5303-00   SUPPLIES</t>
  </si>
  <si>
    <t xml:space="preserve">  0010-0201-5305-00   CONTRACTS - REPAIR</t>
  </si>
  <si>
    <t xml:space="preserve">  0010-0201-5306-00   CONTRACT SERVICES</t>
  </si>
  <si>
    <t xml:space="preserve">  0010-0201-5306-25   SOFTWARE LICENSE/SERVICES</t>
  </si>
  <si>
    <t xml:space="preserve">  0010-0201-5306-30   LEASES</t>
  </si>
  <si>
    <t xml:space="preserve">  0010-0201-5307-00   TRAVEL &amp; EXPENSES</t>
  </si>
  <si>
    <t xml:space="preserve">  0010-0201-5309-00   OTHER EXPENSES</t>
  </si>
  <si>
    <t xml:space="preserve">  0010-0201-5363-00   MEDICARE</t>
  </si>
  <si>
    <t xml:space="preserve">  0010-0201-5367-00   PUBLIC EMPLOY RETIRE</t>
  </si>
  <si>
    <t>00100204   DOMESTIC RELATIONS COURT</t>
  </si>
  <si>
    <t xml:space="preserve">  0010-0204-5102-00   SALARIES DOMESTIC RELATIONS</t>
  </si>
  <si>
    <t xml:space="preserve">  0010-0204-5363-00   MEDICARE</t>
  </si>
  <si>
    <t xml:space="preserve">  0010-0204-5367-00   PUBLIC EMPLOY RETIRE</t>
  </si>
  <si>
    <t>00100205   COMMON PLEAS I KELBLEY</t>
  </si>
  <si>
    <t xml:space="preserve">  0010-0205-5101-00   SALARY-JUDGE</t>
  </si>
  <si>
    <t xml:space="preserve">  0010-0205-5102-00   SALARIES-EMPLOYEES</t>
  </si>
  <si>
    <t xml:space="preserve">  0010-0205-5303-00   SUPPLIES</t>
  </si>
  <si>
    <t xml:space="preserve">  0010-0205-5305-00   CONTRACTS - REPAIRS</t>
  </si>
  <si>
    <t xml:space="preserve">  0010-0205-5306-00   CONTRACT SERVICES</t>
  </si>
  <si>
    <t xml:space="preserve">  0010-0205-5306-25   SOFTWARE LICENSE/SERVICES</t>
  </si>
  <si>
    <t xml:space="preserve">  0010-0205-5306-30   LEASES</t>
  </si>
  <si>
    <t xml:space="preserve">  0010-0205-5307-00   TRAVEL &amp; EXPENSES</t>
  </si>
  <si>
    <t xml:space="preserve">  0010-0205-5309-00   OTHER EXPENSES</t>
  </si>
  <si>
    <t xml:space="preserve">  0010-0205-5363-00   MEDICARE</t>
  </si>
  <si>
    <t xml:space="preserve">  0010-0205-5367-00   PUBLIC EMPLOY RETIRE</t>
  </si>
  <si>
    <t>00100206   CPI DOMESTIC RELATIONS</t>
  </si>
  <si>
    <t xml:space="preserve">  0010-0206-5102-00   SALARIES EMPLOYEE</t>
  </si>
  <si>
    <t xml:space="preserve">  0010-0206-5363-00   MEDICARE</t>
  </si>
  <si>
    <t xml:space="preserve">  0010-0206-5367-00   PUBLIC EMPLOY RETIRE</t>
  </si>
  <si>
    <t>00100207   PROBATE COURT</t>
  </si>
  <si>
    <t xml:space="preserve">  0010-0207-5101-00   SALARY PROBATE CT JUDGE</t>
  </si>
  <si>
    <t xml:space="preserve">  0010-0207-5102-00   SALARIES EMPLOYEES</t>
  </si>
  <si>
    <t xml:space="preserve">  0010-0207-5303-00   SUPPLIES</t>
  </si>
  <si>
    <t xml:space="preserve">  0010-0207-5305-00   CONTRACTS - REPAIR</t>
  </si>
  <si>
    <t xml:space="preserve">  0010-0207-5306-00   CONTRACT-SERVICES</t>
  </si>
  <si>
    <t xml:space="preserve">  0010-0207-5306-25   SOFTWARE LICENSE/SERVICES</t>
  </si>
  <si>
    <t xml:space="preserve">  0010-0207-5306-30   LEASES</t>
  </si>
  <si>
    <t xml:space="preserve">  0010-0207-5307-00   TRAVEL &amp; EXPENSES</t>
  </si>
  <si>
    <t xml:space="preserve">  0010-0207-5309-00   OTHER EXPENSES</t>
  </si>
  <si>
    <t xml:space="preserve">  0010-0207-5309-02   INDIGENT COUNSEL</t>
  </si>
  <si>
    <t xml:space="preserve">  0010-0207-5322-00   EXP FOREIGN JUDGES</t>
  </si>
  <si>
    <t xml:space="preserve">  0010-0207-5363-00   MEDICARE</t>
  </si>
  <si>
    <t xml:space="preserve">  0010-0207-5367-00   PUBLIC EMPLOY RETIRE</t>
  </si>
  <si>
    <t>00100208   CLERK OF COURTS</t>
  </si>
  <si>
    <t xml:space="preserve">  0010-0208-5101-00   SALARY CLERK OF COURTS</t>
  </si>
  <si>
    <t xml:space="preserve">  0010-0208-5102-00   SALARIES EMPLOYEES</t>
  </si>
  <si>
    <t xml:space="preserve">  0010-0208-5102-01   SALARY EXTRA HELP</t>
  </si>
  <si>
    <t xml:space="preserve">  0010-0208-5303-00   SUPPLIES</t>
  </si>
  <si>
    <t xml:space="preserve">  0010-0208-5304-00   EQUIPMENT</t>
  </si>
  <si>
    <t xml:space="preserve">  0010-0208-5306-00   CONTRACTS - SERVICE</t>
  </si>
  <si>
    <t xml:space="preserve">  0010-0208-5306-25   SOFTWARE LICENSE/SERVICES</t>
  </si>
  <si>
    <t xml:space="preserve">  0010-0208-5306-30   LEASES</t>
  </si>
  <si>
    <t xml:space="preserve">  0010-0208-5307-00   TRAVEL &amp; EXPENSES</t>
  </si>
  <si>
    <t xml:space="preserve">  0010-0208-5320-00   WITNESS FEES</t>
  </si>
  <si>
    <t xml:space="preserve">  0010-0208-5363-00   MEDICARE</t>
  </si>
  <si>
    <t xml:space="preserve">  0010-0208-5367-00   PUBLIC EMPLOY RETIRE</t>
  </si>
  <si>
    <t>00100210   CO PUBLIC DEFENDER COMMISSION</t>
  </si>
  <si>
    <t xml:space="preserve">  0010-0210-5309-02   OHIO PUB DEFENDER</t>
  </si>
  <si>
    <t xml:space="preserve">  0010-0210-5309-03   INDIGENT APPLICATION FEES</t>
  </si>
  <si>
    <t>00100212   COMMON PLEAS COURT</t>
  </si>
  <si>
    <t xml:space="preserve">  0010-0212-5102-00   SALARIES</t>
  </si>
  <si>
    <t xml:space="preserve">  0010-0212-5303-00   SUPPLIES</t>
  </si>
  <si>
    <t xml:space="preserve">  0010-0212-5306-00   CONTRACT SERVICES-MEDIATION</t>
  </si>
  <si>
    <t xml:space="preserve">  0010-0212-5306-25   SOFTWARE LICENSE/SERVICES</t>
  </si>
  <si>
    <t xml:space="preserve">  0010-0212-5306-30   LEASES</t>
  </si>
  <si>
    <t xml:space="preserve">  0010-0212-5308-00   ADVERTISING</t>
  </si>
  <si>
    <t xml:space="preserve">  0010-0212-5309-00   DRUG TESTING</t>
  </si>
  <si>
    <t xml:space="preserve">  0010-0212-5318-00   INDIGENT COUNSEL</t>
  </si>
  <si>
    <t xml:space="preserve">  0010-0212-5319-00   JUROR FEES</t>
  </si>
  <si>
    <t xml:space="preserve">  0010-0212-5321-00   COURT PROFESSIONAL/EXPERTS</t>
  </si>
  <si>
    <t xml:space="preserve">  0010-0212-5322-00   FOREIGN JUDGES</t>
  </si>
  <si>
    <t xml:space="preserve">  0010-0212-5363-00   MEDICARE</t>
  </si>
  <si>
    <t xml:space="preserve">  0010-0212-5367-00   PUBLIC EMPLOY RETIRE</t>
  </si>
  <si>
    <t>00100214   MUNICIPAL COURT</t>
  </si>
  <si>
    <t xml:space="preserve">  0010-0214-5309-00   OTHER EXPENSES</t>
  </si>
  <si>
    <t xml:space="preserve">  0010-0214-5319-00   JURY FEES</t>
  </si>
  <si>
    <t xml:space="preserve">  0010-0214-5320-00   WITNESS FEES</t>
  </si>
  <si>
    <t xml:space="preserve">  0010-0214-5326-00   INDIGENT COUNSEL &amp;CRT CO</t>
  </si>
  <si>
    <t xml:space="preserve">  0010-0214-5326-01   STATE DISMISSAL</t>
  </si>
  <si>
    <t>00100301   JUVENILE COURT</t>
  </si>
  <si>
    <t xml:space="preserve">  0010-0301-5102-00   SALARIES EMPLOYEES</t>
  </si>
  <si>
    <t xml:space="preserve">  0010-0301-5303-00   SUPPLIES</t>
  </si>
  <si>
    <t xml:space="preserve">  0010-0301-5304-00   EQUIPMENT</t>
  </si>
  <si>
    <t xml:space="preserve">  0010-0301-5305-00   CONTRACTS - REPAIR</t>
  </si>
  <si>
    <t xml:space="preserve">  0010-0301-5306-00   CONTRACT SERVICES</t>
  </si>
  <si>
    <t xml:space="preserve">  0010-0301-5306-25   SOFTWARE LICENSE/SERVICES</t>
  </si>
  <si>
    <t xml:space="preserve">  0010-0301-5306-30   LEASES</t>
  </si>
  <si>
    <t xml:space="preserve">  0010-0301-5307-00   TRAVEL &amp; EXPENSES</t>
  </si>
  <si>
    <t xml:space="preserve">  0010-0301-5309-00   OTHER EXPENSES</t>
  </si>
  <si>
    <t xml:space="preserve">  0010-0301-5309-02   ATTORNEY FEES</t>
  </si>
  <si>
    <t xml:space="preserve">  0010-0301-5322-00   EXPENSES FOREIGN JUDGES</t>
  </si>
  <si>
    <t xml:space="preserve">  0010-0301-5363-00   MEDICARE</t>
  </si>
  <si>
    <t xml:space="preserve">  0010-0301-5367-00   PUBLIC EMPLOY RETIRE</t>
  </si>
  <si>
    <t>00100302   YOUTH CENTER</t>
  </si>
  <si>
    <t xml:space="preserve">  0010-0302-5102-01   SALARIES EMPLOYEES</t>
  </si>
  <si>
    <t xml:space="preserve">  0010-0302-5303-00   SUPPLIES</t>
  </si>
  <si>
    <t xml:space="preserve">  0010-0302-5304-00   EQUIPMENT</t>
  </si>
  <si>
    <t xml:space="preserve">  0010-0302-5304-01   LEASES</t>
  </si>
  <si>
    <t xml:space="preserve">  0010-0302-5305-00   CONTRACTS - REPAIR</t>
  </si>
  <si>
    <t xml:space="preserve">  0010-0302-5306-00   CONTRACT-SERVICES</t>
  </si>
  <si>
    <t xml:space="preserve">  0010-0302-5306-01   UNIFORM RENTAL &amp; CLEANING</t>
  </si>
  <si>
    <t xml:space="preserve">  0010-0302-5306-25   SOFTWARE LICENSE/SERVICES</t>
  </si>
  <si>
    <t xml:space="preserve">  0010-0302-5306-30   LEASES</t>
  </si>
  <si>
    <t xml:space="preserve">  0010-0302-5307-00   TRAVEL &amp; EXPENSES</t>
  </si>
  <si>
    <t xml:space="preserve">  0010-0302-5309-00   OTHER EXPENSES</t>
  </si>
  <si>
    <t xml:space="preserve">  0010-0302-5363-00   MEDICARE</t>
  </si>
  <si>
    <t xml:space="preserve">  0010-0302-5367-00   PUBLIC EMP RETIRE</t>
  </si>
  <si>
    <t>00100303   CORONER</t>
  </si>
  <si>
    <t xml:space="preserve">  0010-0303-5101-00   SALARY CORONER</t>
  </si>
  <si>
    <t xml:space="preserve">  0010-0303-5102-00   SALARIES EMPLOYEES</t>
  </si>
  <si>
    <t xml:space="preserve">  0010-0303-5306-00   CONTRACTS - SERVICE</t>
  </si>
  <si>
    <t xml:space="preserve">  0010-0303-5309-00   OTHER EXPENSES</t>
  </si>
  <si>
    <t xml:space="preserve">  0010-0303-5363-00   MEDICARE</t>
  </si>
  <si>
    <t xml:space="preserve">  0010-0303-5367-00   PUBLIC EMPLOY RETIRE</t>
  </si>
  <si>
    <t>00100305   SHERIFF</t>
  </si>
  <si>
    <t xml:space="preserve">  0010-0305-5101-00   SALARY SHERIFF</t>
  </si>
  <si>
    <t xml:space="preserve">  0010-0305-5101-01   SALARY-CRIMINAL SENTENCING</t>
  </si>
  <si>
    <t xml:space="preserve">  0010-0305-5102-00   SALARIES EMPLOYEES</t>
  </si>
  <si>
    <t xml:space="preserve">  0010-0305-5303-00   SUPPLIES</t>
  </si>
  <si>
    <t xml:space="preserve">  0010-0305-5304-00   EQUIPMENT</t>
  </si>
  <si>
    <t xml:space="preserve">  0010-0305-5304-01   LEASED EQUIPMENT</t>
  </si>
  <si>
    <t xml:space="preserve">  0010-0305-5305-00   CONTRACT REPAIRS</t>
  </si>
  <si>
    <t xml:space="preserve">  0010-0305-5305-01   EQUIPMENT-AUTO</t>
  </si>
  <si>
    <t xml:space="preserve">  0010-0305-5305-02   EQUIPMENT-RADIO</t>
  </si>
  <si>
    <t xml:space="preserve">  0010-0305-5306-00   CONTRACT SERVICES</t>
  </si>
  <si>
    <t xml:space="preserve">  0010-0305-5306-02   UNIFORMS</t>
  </si>
  <si>
    <t xml:space="preserve">  0010-0305-5306-25   SOFTWARE LICENSE/SERVICES</t>
  </si>
  <si>
    <t xml:space="preserve">  0010-0305-5306-30   LEASES</t>
  </si>
  <si>
    <t xml:space="preserve">  0010-0305-5307-00   TRAVEL &amp; EXPENSES</t>
  </si>
  <si>
    <t xml:space="preserve">  0010-0305-5309-00   OTHER EXPENSES</t>
  </si>
  <si>
    <t xml:space="preserve">  0010-0305-5313-00   ALLOWANCES-FOJ</t>
  </si>
  <si>
    <t xml:space="preserve">  0010-0305-5329-00   TRAINING SCHOOL</t>
  </si>
  <si>
    <t xml:space="preserve">  0010-0305-5363-00   MEDICARE</t>
  </si>
  <si>
    <t xml:space="preserve">  0010-0305-5367-00   PUBLIC EMPLOY RETIRE</t>
  </si>
  <si>
    <t>00100306   CRIMINAL JUSTICE</t>
  </si>
  <si>
    <t xml:space="preserve">  0010-0306-5102-00   SALARIES - EMPLOYEES</t>
  </si>
  <si>
    <t xml:space="preserve">  0010-0306-5303-00   SUPPLIES</t>
  </si>
  <si>
    <t xml:space="preserve">  0010-0306-5303-01   FOOD/KITCHEN</t>
  </si>
  <si>
    <t xml:space="preserve">  0010-0306-5304-00   EQUIPMENT</t>
  </si>
  <si>
    <t xml:space="preserve">  0010-0306-5305-00   CONTRACT-REPAIRS</t>
  </si>
  <si>
    <t xml:space="preserve">  0010-0306-5306-00   CONTRACT SERVICES</t>
  </si>
  <si>
    <t xml:space="preserve">  0010-0306-5306-02   UNIFORMS</t>
  </si>
  <si>
    <t xml:space="preserve">  0010-0306-5306-25   SOFTWARE LICENSE/SERVICES</t>
  </si>
  <si>
    <t xml:space="preserve">  0010-0306-5306-30   LEASES</t>
  </si>
  <si>
    <t xml:space="preserve">  0010-0306-5307-00   TRAVEL</t>
  </si>
  <si>
    <t xml:space="preserve">  0010-0306-5309-00   OTHER EXPENSES</t>
  </si>
  <si>
    <t xml:space="preserve">  0010-0306-5309-02   PRISONER MEDICAL</t>
  </si>
  <si>
    <t xml:space="preserve">  0010-0306-5313-01   TRANSPORTING PRISONERS</t>
  </si>
  <si>
    <t xml:space="preserve">  0010-0306-5329-00   TRAINING</t>
  </si>
  <si>
    <t xml:space="preserve">  0010-0306-5363-00   MEDICARE</t>
  </si>
  <si>
    <t xml:space="preserve">  0010-0306-5367-00   PERS</t>
  </si>
  <si>
    <t>00100307   SECURITY</t>
  </si>
  <si>
    <t xml:space="preserve">  0010-0307-5102-00   SALARY-SECURITY ANNEX</t>
  </si>
  <si>
    <t xml:space="preserve">  0010-0307-5303-00   SUPPLIES</t>
  </si>
  <si>
    <t xml:space="preserve">  0010-0307-5363-00   MEDICARE</t>
  </si>
  <si>
    <t xml:space="preserve">  0010-0307-5367-00   PERS</t>
  </si>
  <si>
    <t>00100409   HIGHWAY ENGINEER</t>
  </si>
  <si>
    <t xml:space="preserve">  0010-0409-5102-00   SALARY EMPLOYEE</t>
  </si>
  <si>
    <t xml:space="preserve">  0010-0409-5303-00   SUPPLIES</t>
  </si>
  <si>
    <t xml:space="preserve">  0010-0409-5304-00   EQUIPMENT</t>
  </si>
  <si>
    <t xml:space="preserve">  0010-0409-5306-00   CONTRACT SERVICES - TAX MAP</t>
  </si>
  <si>
    <t xml:space="preserve">  0010-0409-5306-25   SOFTWARE LICENSE/SERVICES</t>
  </si>
  <si>
    <t xml:space="preserve">  0010-0409-5306-30   LEASES</t>
  </si>
  <si>
    <t xml:space="preserve">  0010-0409-5363-00   MEDICARE</t>
  </si>
  <si>
    <t xml:space="preserve">  0010-0409-5367-00   PUBLIC EMPLOY RETIRE</t>
  </si>
  <si>
    <t>00100500   AIRPORT</t>
  </si>
  <si>
    <t xml:space="preserve">  0010-0500-5306-00   CONTRACTS - SERVICE</t>
  </si>
  <si>
    <t>00100502   MISCELLANEOUS</t>
  </si>
  <si>
    <t xml:space="preserve">  0010-0502-5303-00   COUNTY PURCHASING SUPPLIES</t>
  </si>
  <si>
    <t xml:space="preserve">  0010-0502-5306-00   CONTRACT SERVICES</t>
  </si>
  <si>
    <t xml:space="preserve">  0010-0502-5306-25   SOFTWARE LICENSE/SERVICES</t>
  </si>
  <si>
    <t xml:space="preserve">  0010-0502-5306-30   LEASES</t>
  </si>
  <si>
    <t xml:space="preserve">  0010-0502-5308-00   ADVERTISING</t>
  </si>
  <si>
    <t xml:space="preserve">  0010-0502-5309-00   OTHER EXP-LEGAL SERVICE</t>
  </si>
  <si>
    <t xml:space="preserve">  0010-0502-5309-01   COURT OF APPEALS</t>
  </si>
  <si>
    <t xml:space="preserve">  0010-0502-5309-02   PROFESSIONAL SERVICES</t>
  </si>
  <si>
    <t xml:space="preserve">  0010-0502-5309-03   CAPITAL PROJECTS</t>
  </si>
  <si>
    <t xml:space="preserve">  0010-0502-5309-04   UNEMPLOYMENT EXPENSES</t>
  </si>
  <si>
    <t xml:space="preserve">  0010-0502-5309-07   OTHER EXP-ECON DEV</t>
  </si>
  <si>
    <t xml:space="preserve">  0010-0502-5309-09   OTHER EXPENSE</t>
  </si>
  <si>
    <t xml:space="preserve">  0010-0502-5309-10   LAND ACQUISITION</t>
  </si>
  <si>
    <t xml:space="preserve">  0010-0502-5455-00   RECLAIMED ESTATES &amp; WARRANTS</t>
  </si>
  <si>
    <t>00100503   CONTINGENCIES</t>
  </si>
  <si>
    <t xml:space="preserve">  0010-0503-5309-00   ADMIN FEES</t>
  </si>
  <si>
    <t xml:space="preserve">  0010-0503-5346-00   CONTINGENCIES</t>
  </si>
  <si>
    <t xml:space="preserve">  0010-0503-5346-02   LGRAF</t>
  </si>
  <si>
    <t xml:space="preserve">  0010-0503-5346-03   NOTE - LOAN REPAYMENT 1314</t>
  </si>
  <si>
    <t xml:space="preserve">  0010-0503-5346-04   BOND RETIREMENT-310</t>
  </si>
  <si>
    <t xml:space="preserve">  0010-0503-5346-05   JUSTICE CENTER</t>
  </si>
  <si>
    <t xml:space="preserve">  0010-0503-5346-06   FAMILY &amp; CHILD</t>
  </si>
  <si>
    <t>00100601   AGRICULTURE</t>
  </si>
  <si>
    <t xml:space="preserve">  0010-0601-5334-00   GRANT - SENECA CO FAIR</t>
  </si>
  <si>
    <t xml:space="preserve">  0010-0601-5334-01   GRANT - ATTICA FAIR</t>
  </si>
  <si>
    <t xml:space="preserve">  0010-0601-5334-02   GRANT - STATE EXTENSION</t>
  </si>
  <si>
    <t xml:space="preserve">  0010-0601-5334-03   GRANT - SOIL &amp; WATER</t>
  </si>
  <si>
    <t>00100603   MUSEUM</t>
  </si>
  <si>
    <t xml:space="preserve">  0010-0603-5102-00   SALARY - EMPLOYEE - MUSEUM</t>
  </si>
  <si>
    <t xml:space="preserve">  0010-0603-5303-00   SUPPLIES</t>
  </si>
  <si>
    <t xml:space="preserve">  0010-0603-5304-00   EQUIPMENT</t>
  </si>
  <si>
    <t xml:space="preserve">  0010-0603-5306-00   CONTRACT SERVICES</t>
  </si>
  <si>
    <t xml:space="preserve">  0010-0603-5307-00   TRAVEL &amp; EXPENSES</t>
  </si>
  <si>
    <t xml:space="preserve">  0010-0603-5308-00   ADVERTISING</t>
  </si>
  <si>
    <t xml:space="preserve">  0010-0603-5309-00   OTHER EXP</t>
  </si>
  <si>
    <t xml:space="preserve">  0010-0603-5363-00   MEDICARE</t>
  </si>
  <si>
    <t xml:space="preserve">  0010-0603-5367-00   PUBLIC EMPLOY RETIRE SYSTEM</t>
  </si>
  <si>
    <t>00100702   REGIST. VITAL ST.</t>
  </si>
  <si>
    <t xml:space="preserve">  0010-0702-5332-00   FEES - VITAL STATISTICS</t>
  </si>
  <si>
    <t>00100703   OTHER HEALTH</t>
  </si>
  <si>
    <t xml:space="preserve">  0010-0703-5344-00   CRIPPLED CHILDREN AID</t>
  </si>
  <si>
    <t>00100705   RECYCLING</t>
  </si>
  <si>
    <t xml:space="preserve">  0010-0705-5306-00   CONTRACT SERVICES</t>
  </si>
  <si>
    <t>00100804   SOLDIERS &amp; SAILORS</t>
  </si>
  <si>
    <t xml:space="preserve">  0010-0804-5101-00   SALARY BOARD MEMBERS</t>
  </si>
  <si>
    <t xml:space="preserve">  0010-0804-5102-00   SALARY-EXECUTIVE DIRECTOR/CVSO</t>
  </si>
  <si>
    <t xml:space="preserve">  0010-0804-5303-00   SUPPLIES</t>
  </si>
  <si>
    <t xml:space="preserve">  0010-0804-5303-01   VAN SUPPLIES</t>
  </si>
  <si>
    <t xml:space="preserve">  0010-0804-5303-02   FLAGS &amp; RELATED ITEMS</t>
  </si>
  <si>
    <t xml:space="preserve">  0010-0804-5304-00   EQUIPMENT</t>
  </si>
  <si>
    <t xml:space="preserve">  0010-0804-5305-00   CONTRACTS REPAIR</t>
  </si>
  <si>
    <t xml:space="preserve">  0010-0804-5306-00   CONTRACT SERVICES</t>
  </si>
  <si>
    <t xml:space="preserve">  0010-0804-5306-25   SOFTWARE LICENSE/SERVICES</t>
  </si>
  <si>
    <t xml:space="preserve">  0010-0804-5306-30   LEASES</t>
  </si>
  <si>
    <t xml:space="preserve">  0010-0804-5307-00   TRAVEL &amp; EXPENSES</t>
  </si>
  <si>
    <t xml:space="preserve">  0010-0804-5308-00   ADVERTISING</t>
  </si>
  <si>
    <t xml:space="preserve">  0010-0804-5309-00   OTHER EXPENSES</t>
  </si>
  <si>
    <t xml:space="preserve">  0010-0804-5347-00   EXPENSES COMM MEMBERS</t>
  </si>
  <si>
    <t xml:space="preserve">  0010-0804-5350-00   RELIEF ALLOWANCES</t>
  </si>
  <si>
    <t xml:space="preserve">  0010-0804-5363-00   MEDICARE</t>
  </si>
  <si>
    <t xml:space="preserve">  0010-0804-5364-00   WORKER'S COMPENSATION</t>
  </si>
  <si>
    <t xml:space="preserve">  0010-0804-5367-00   PUBLIC EMPLOY RETIRE</t>
  </si>
  <si>
    <t>00100805   VETERANS SERVICES</t>
  </si>
  <si>
    <t xml:space="preserve">  0010-0805-5352-00   BURIALS</t>
  </si>
  <si>
    <t xml:space="preserve">  0010-0805-5353-00   GRAVE MARKERS</t>
  </si>
  <si>
    <t xml:space="preserve">  0010-0805-5354-00   MEMORIAL DAY EXPENSES</t>
  </si>
  <si>
    <t>00100900   PUBLIC ASSISTANCE GRANT</t>
  </si>
  <si>
    <t xml:space="preserve">  0010-0900-5306-00   TRANSFERS-CONTRACT SERVICES</t>
  </si>
  <si>
    <t xml:space="preserve">  0010-0900-5334-00   TRANSFER-PUBLIC ASSISTANCE</t>
  </si>
  <si>
    <t>00108888   SPECIAL TRANSFER DEPT.</t>
  </si>
  <si>
    <t xml:space="preserve">  0010-8888-5358-00   TRANSFERS-OUT</t>
  </si>
  <si>
    <t xml:space="preserve">  0010-8888-5358-01   ADVANCE OUT</t>
  </si>
  <si>
    <t>Total</t>
  </si>
  <si>
    <t>COMMISSIONERS OFFICE</t>
  </si>
  <si>
    <t>2022 BUDGETS</t>
  </si>
  <si>
    <t>FUND FOR 2022-BEGINNING JANUARY 1, 2022 AND ENDING DECEMBER 31, 2022</t>
  </si>
  <si>
    <r>
      <t xml:space="preserve">                                </t>
    </r>
    <r>
      <rPr>
        <sz val="12"/>
        <rFont val="Times New Roman"/>
        <family val="1"/>
      </rPr>
      <t>offered the following resolution and moved the adoption of the same, which was</t>
    </r>
  </si>
  <si>
    <r>
      <t xml:space="preserve">duly seconded by </t>
    </r>
    <r>
      <rPr>
        <u/>
        <sz val="12"/>
        <rFont val="Times New Roman"/>
        <family val="1"/>
      </rPr>
      <t xml:space="preserve">                            .</t>
    </r>
  </si>
  <si>
    <r>
      <t>WHEREAS,</t>
    </r>
    <r>
      <rPr>
        <sz val="12"/>
        <rFont val="Times New Roman"/>
        <family val="1"/>
      </rPr>
      <t xml:space="preserve"> The Seneca County Commissioners, Michael J. Kerschner, Anthony Paradiso, and Tyler</t>
    </r>
  </si>
  <si>
    <t>Shuff met this 2nd day of December 2021 in open and regular session, and</t>
  </si>
  <si>
    <r>
      <t>BE IT RESOLVED</t>
    </r>
    <r>
      <rPr>
        <sz val="12"/>
        <rFont val="Times New Roman"/>
        <family val="1"/>
      </rPr>
      <t>:  This Board of Commissioners, Seneca County, Ohio, that to provide the current</t>
    </r>
  </si>
  <si>
    <t>expenses of said county during the fiscal year 2022, beginning January 1, 2022 and ending December 31, 2022,</t>
  </si>
  <si>
    <t>the following sums and the same are hereby set aside and appropriated</t>
  </si>
  <si>
    <t>Mr. Shuff___________                        Mr. Paradiso___________                        Mr. Kerschner___________</t>
  </si>
  <si>
    <t>_____________________________</t>
  </si>
  <si>
    <t>Attest:_________________________________</t>
  </si>
  <si>
    <t xml:space="preserve">            Clerk to the Board</t>
  </si>
  <si>
    <t>I, the undersigned, Clerk of the Board of County Commissioners, Seneca County, Ohio, do hereby certify that the foregoing is a true and correct copy from the official record of said Board of County Commissioners as recorded in Resolution___________.</t>
  </si>
  <si>
    <t>Clerk to the Board</t>
  </si>
  <si>
    <t xml:space="preserve">IN THE MATTER OF: ANNUAL APPROPRIATIONS RESOLUTION FOR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</si>
</sst>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icrosoft Sans Serif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EF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FE8F6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left" vertical="center"/>
    </xf>
    <xf numFmtId="164" fontId="0" fillId="0" borderId="0" xfId="0" applyNumberFormat="1"/>
    <xf numFmtId="164" fontId="2" fillId="3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4" fontId="2" fillId="6" borderId="0" xfId="0" applyNumberFormat="1" applyFont="1" applyFill="1" applyAlignment="1">
      <alignment horizontal="right" vertic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7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0" fillId="2" borderId="0" xfId="0" applyNumberFormat="1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164" fontId="11" fillId="3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4" fontId="11" fillId="4" borderId="0" xfId="0" applyNumberFormat="1" applyFont="1" applyFill="1" applyAlignment="1">
      <alignment horizontal="right" vertical="center"/>
    </xf>
    <xf numFmtId="164" fontId="11" fillId="5" borderId="0" xfId="0" applyNumberFormat="1" applyFont="1" applyFill="1" applyAlignment="1">
      <alignment horizontal="right" vertical="center"/>
    </xf>
    <xf numFmtId="164" fontId="11" fillId="6" borderId="0" xfId="0" applyNumberFormat="1" applyFont="1" applyFill="1" applyAlignment="1">
      <alignment horizontal="right" vertical="center"/>
    </xf>
    <xf numFmtId="0" fontId="12" fillId="0" borderId="0" xfId="0" applyFont="1" applyFill="1"/>
    <xf numFmtId="164" fontId="11" fillId="8" borderId="0" xfId="0" applyNumberFormat="1" applyFont="1" applyFill="1" applyAlignment="1">
      <alignment horizontal="right" vertical="center"/>
    </xf>
    <xf numFmtId="164" fontId="11" fillId="7" borderId="0" xfId="0" applyNumberFormat="1" applyFont="1" applyFill="1" applyAlignment="1">
      <alignment horizontal="right" vertical="center"/>
    </xf>
    <xf numFmtId="0" fontId="12" fillId="0" borderId="0" xfId="0" applyFont="1"/>
    <xf numFmtId="164" fontId="12" fillId="0" borderId="0" xfId="0" applyNumberFormat="1" applyFont="1"/>
    <xf numFmtId="164" fontId="12" fillId="0" borderId="0" xfId="0" applyNumberFormat="1" applyFont="1" applyFill="1"/>
    <xf numFmtId="0" fontId="13" fillId="0" borderId="0" xfId="0" applyFont="1"/>
    <xf numFmtId="164" fontId="13" fillId="0" borderId="0" xfId="0" applyNumberFormat="1" applyFont="1"/>
    <xf numFmtId="0" fontId="1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acy Wilson" id="{B6BCA2F4-7A45-486B-9749-CEF31BB8253C}" userId="S::swilson@senecacountyohio.gov::96d00d34-055d-481a-99d6-c191d5cd0ab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47" dT="2021-11-17T14:50:15.68" personId="{B6BCA2F4-7A45-486B-9749-CEF31BB8253C}" id="{D60BE147-F97B-4E38-8EEE-BE270C6A473E}">
    <text>Loss Control $125.00
Comp Management $4,800.00
Group Retro $4,800.00</text>
  </threadedComment>
  <threadedComment ref="O61" dT="2021-11-17T14:51:04.87" personId="{B6BCA2F4-7A45-486B-9749-CEF31BB8253C}" id="{8BB80484-489C-4DC3-9933-84F915420527}">
    <text>Increased advertising cost JA</text>
  </threadedComment>
  <threadedComment ref="O79" dT="2021-11-17T14:51:35.70" personId="{B6BCA2F4-7A45-486B-9749-CEF31BB8253C}" id="{30ADBCB2-9807-4171-BAE8-B67D894F3499}">
    <text>Need 1 year to calculate PH</text>
  </threadedComment>
  <threadedComment ref="P194" dT="2021-11-17T18:30:13.63" personId="{B6BCA2F4-7A45-486B-9749-CEF31BB8253C}" id="{6F36293A-02A7-4416-B7FD-5FFC5168EE17}">
    <text>Employees retiring in 2022</text>
  </threadedComment>
  <threadedComment ref="P248" dT="2021-11-17T18:30:58.53" personId="{B6BCA2F4-7A45-486B-9749-CEF31BB8253C}" id="{75E75AED-8741-4857-BE54-9D768BD9BC3F}">
    <text>Employees retiring in 2022</text>
  </threadedComment>
  <threadedComment ref="P257" dT="2021-11-17T18:31:35.32" personId="{B6BCA2F4-7A45-486B-9749-CEF31BB8253C}" id="{27370C5B-6DB0-4C3E-8D76-7ADC7482D7B3}">
    <text>Seeing an increase in caseload</text>
  </threadedComment>
  <threadedComment ref="P268" dT="2021-11-17T18:32:12.53" personId="{B6BCA2F4-7A45-486B-9749-CEF31BB8253C}" id="{887E4CB3-7945-426D-81E2-BF0875728020}">
    <text>Increase in nursing contract</text>
  </threadedComment>
  <threadedComment ref="P324" dT="2021-11-17T16:37:04.34" personId="{B6BCA2F4-7A45-486B-9749-CEF31BB8253C}" id="{87914C5C-0886-4165-8CCD-8E6778FCEF53}">
    <text>Move to Justice Center Operating</text>
  </threadedComment>
  <threadedComment ref="O345" dT="2021-11-17T18:34:21.54" personId="{B6BCA2F4-7A45-486B-9749-CEF31BB8253C}" id="{47C14967-46F9-48E9-B1F1-CE9DE9202960}">
    <text>Buckeye IT $150,000.00
Rentz $10,000.00
Adams &amp; Pleasant Twp (EMS) $45,000.00
High Bridge $30,000.00</text>
  </threadedComment>
  <threadedComment ref="P345" dT="2021-11-17T18:34:59.16" personId="{B6BCA2F4-7A45-486B-9749-CEF31BB8253C}" id="{9A0976AC-06C4-4EAD-90DA-07ED30C0FFDA}">
    <text>Removed Adams &amp; Pleasant amount if we can use ARP funding</text>
  </threadedComment>
  <threadedComment ref="O346" dT="2021-11-17T18:36:08.35" personId="{B6BCA2F4-7A45-486B-9749-CEF31BB8253C}" id="{A1808C04-BB6C-4784-AE17-2616E2CE345F}">
    <text>Office 365 $16,000.00
Microman $12,000.00
Strategic Solutions $8,000.00</text>
  </threadedComment>
  <threadedComment ref="O354" dT="2021-11-17T18:42:10.97" personId="{B6BCA2F4-7A45-486B-9749-CEF31BB8253C}" id="{B429A536-B5EE-4F94-BDFD-D2DE1981C916}">
    <text>TSEP $89,000.00
FEDC $30,000.00
Regional Planning $43,000.00</text>
  </threadedComment>
  <threadedComment ref="P363" dT="2021-11-17T18:24:11.03" personId="{B6BCA2F4-7A45-486B-9749-CEF31BB8253C}" id="{83252B09-0C2B-4707-9CB3-5ABD97291E99}">
    <text>Need $350,000.00</text>
  </threadedComment>
  <threadedComment ref="P365" dT="2021-11-17T14:10:47.20" personId="{B6BCA2F4-7A45-486B-9749-CEF31BB8253C}" id="{388B7651-904C-4F50-91F3-A65CDEB52486}">
    <text>Includes Security Salary</text>
  </threadedComment>
  <threadedComment ref="P424" dT="2021-11-17T18:28:33.92" personId="{B6BCA2F4-7A45-486B-9749-CEF31BB8253C}" id="{B63227DC-89F9-4A9A-8981-8BEC16D2181E}">
    <text>It will need increased to transfer funds throughout the year.</text>
  </threadedComment>
  <threadedComment ref="K428" dT="2021-11-19T17:51:36.63" personId="{B6BCA2F4-7A45-486B-9749-CEF31BB8253C}" id="{0F7E1436-C11F-4BAE-B34F-142EC9CE933F}">
    <text>2020 expenses paid in 2021</text>
  </threadedComment>
  <threadedComment ref="M429" dT="2021-11-19T17:53:11.82" personId="{B6BCA2F4-7A45-486B-9749-CEF31BB8253C}" id="{8F408C01-83C4-41D0-986B-6EBE4FE25208}">
    <text>Current year budget minus 2020 bills paid in 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FAC1-5821-4216-9E4A-78B7FB2E16D1}">
  <sheetPr>
    <pageSetUpPr fitToPage="1"/>
  </sheetPr>
  <dimension ref="A1:R443"/>
  <sheetViews>
    <sheetView tabSelected="1" zoomScale="90" zoomScaleNormal="90" workbookViewId="0">
      <pane xSplit="1" topLeftCell="K1" activePane="topRight" state="frozen"/>
      <selection pane="topRight" activeCell="W407" sqref="W407"/>
    </sheetView>
  </sheetViews>
  <sheetFormatPr defaultRowHeight="14.25" x14ac:dyDescent="0.45"/>
  <cols>
    <col min="1" max="1" width="105.59765625" customWidth="1"/>
    <col min="2" max="4" width="15.59765625" style="3" hidden="1" customWidth="1"/>
    <col min="5" max="5" width="3.796875" style="8" hidden="1" customWidth="1"/>
    <col min="6" max="8" width="15.59765625" style="3" hidden="1" customWidth="1"/>
    <col min="9" max="9" width="3.1328125" style="8" hidden="1" customWidth="1"/>
    <col min="10" max="12" width="15.59765625" style="3" hidden="1" customWidth="1"/>
    <col min="13" max="13" width="13.796875" style="3" hidden="1" customWidth="1"/>
    <col min="14" max="14" width="3.796875" style="8" hidden="1" customWidth="1"/>
    <col min="15" max="15" width="8.19921875" style="3" hidden="1" customWidth="1"/>
    <col min="16" max="16" width="19.46484375" style="11" customWidth="1"/>
    <col min="17" max="17" width="13.19921875" hidden="1" customWidth="1"/>
    <col min="18" max="18" width="12.1328125" hidden="1" customWidth="1"/>
    <col min="19" max="19" width="0" hidden="1" customWidth="1"/>
  </cols>
  <sheetData>
    <row r="1" spans="1:16" ht="19.899999999999999" x14ac:dyDescent="0.5">
      <c r="A1" s="42" t="s">
        <v>370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4" x14ac:dyDescent="0.45">
      <c r="A2" s="43" t="s">
        <v>371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4" x14ac:dyDescent="0.45">
      <c r="A3" s="47">
        <v>44532</v>
      </c>
      <c r="B3" s="47"/>
      <c r="C3" s="12"/>
      <c r="D3" s="12"/>
      <c r="E3" s="13"/>
      <c r="F3" s="13"/>
      <c r="G3" s="13"/>
      <c r="H3" s="13"/>
      <c r="I3" s="13"/>
      <c r="J3" s="13"/>
      <c r="K3" s="13"/>
      <c r="L3" s="13"/>
      <c r="M3" s="14"/>
      <c r="N3" s="15"/>
    </row>
    <row r="4" spans="1:16" ht="15.4" x14ac:dyDescent="0.45">
      <c r="A4" s="15"/>
      <c r="B4" s="15"/>
      <c r="C4" s="12"/>
      <c r="D4" s="12"/>
      <c r="E4" s="13"/>
      <c r="F4" s="13"/>
      <c r="G4" s="13"/>
      <c r="H4" s="13"/>
      <c r="I4" s="13"/>
      <c r="J4" s="13"/>
      <c r="K4" s="13"/>
      <c r="L4" s="13"/>
      <c r="M4" s="14"/>
      <c r="N4" s="15"/>
    </row>
    <row r="5" spans="1:16" ht="15.4" x14ac:dyDescent="0.45">
      <c r="A5" s="44" t="s">
        <v>386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.4" x14ac:dyDescent="0.45">
      <c r="A6" s="44" t="s">
        <v>372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5.4" x14ac:dyDescent="0.45">
      <c r="A7" s="15"/>
      <c r="B7" s="15"/>
      <c r="C7" s="12"/>
      <c r="D7" s="12"/>
      <c r="E7" s="13"/>
      <c r="F7" s="13"/>
      <c r="G7" s="13"/>
      <c r="H7" s="13"/>
      <c r="I7" s="13"/>
      <c r="J7" s="13"/>
      <c r="K7" s="13"/>
      <c r="L7" s="13"/>
      <c r="M7" s="14"/>
      <c r="N7" s="15"/>
    </row>
    <row r="8" spans="1:16" ht="15.4" x14ac:dyDescent="0.45">
      <c r="A8" s="16" t="s">
        <v>373</v>
      </c>
      <c r="B8" s="15"/>
      <c r="C8" s="17"/>
      <c r="D8" s="18"/>
      <c r="E8" s="13"/>
      <c r="F8" s="13"/>
      <c r="G8" s="13"/>
      <c r="H8" s="13"/>
      <c r="I8" s="13"/>
      <c r="J8" s="13"/>
      <c r="K8" s="13"/>
      <c r="L8" s="13"/>
      <c r="M8" s="14"/>
      <c r="N8" s="15"/>
    </row>
    <row r="9" spans="1:16" ht="15.4" x14ac:dyDescent="0.45">
      <c r="A9" s="19" t="s">
        <v>374</v>
      </c>
      <c r="B9" s="15"/>
      <c r="C9" s="17"/>
      <c r="D9" s="12"/>
      <c r="E9" s="13"/>
      <c r="F9" s="13"/>
      <c r="G9" s="13"/>
      <c r="H9" s="13"/>
      <c r="I9" s="13"/>
      <c r="J9" s="13"/>
      <c r="K9" s="13"/>
      <c r="L9" s="13"/>
      <c r="M9" s="14"/>
      <c r="N9" s="15"/>
    </row>
    <row r="10" spans="1:16" ht="15.4" x14ac:dyDescent="0.45">
      <c r="A10" s="15"/>
      <c r="B10" s="15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4"/>
      <c r="N10" s="15"/>
    </row>
    <row r="11" spans="1:16" ht="15.4" x14ac:dyDescent="0.45">
      <c r="A11" s="21" t="s">
        <v>375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3"/>
    </row>
    <row r="12" spans="1:16" ht="15.4" x14ac:dyDescent="0.45">
      <c r="A12" s="45" t="s">
        <v>376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.4" x14ac:dyDescent="0.45">
      <c r="A13" s="15"/>
      <c r="B13" s="15"/>
      <c r="C13" s="17"/>
      <c r="D13" s="12"/>
      <c r="E13" s="13"/>
      <c r="F13" s="13"/>
      <c r="G13" s="13"/>
      <c r="H13" s="13"/>
      <c r="I13" s="13"/>
      <c r="J13" s="13"/>
      <c r="K13" s="13"/>
      <c r="L13" s="13"/>
      <c r="M13" s="14"/>
      <c r="N13" s="15"/>
    </row>
    <row r="14" spans="1:16" ht="15.4" x14ac:dyDescent="0.45">
      <c r="A14" s="20" t="s">
        <v>377</v>
      </c>
      <c r="B14" s="15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4"/>
      <c r="N14" s="15"/>
    </row>
    <row r="15" spans="1:16" ht="15.4" x14ac:dyDescent="0.45">
      <c r="A15" s="19" t="s">
        <v>378</v>
      </c>
      <c r="B15" s="15"/>
      <c r="C15" s="17"/>
      <c r="D15" s="12"/>
      <c r="E15" s="13"/>
      <c r="F15" s="13"/>
      <c r="G15" s="13"/>
      <c r="H15" s="13"/>
      <c r="I15" s="13"/>
      <c r="J15" s="13"/>
      <c r="K15" s="13"/>
      <c r="L15" s="13"/>
      <c r="M15" s="14"/>
      <c r="N15" s="15"/>
    </row>
    <row r="16" spans="1:16" ht="15.4" x14ac:dyDescent="0.45">
      <c r="A16" s="19" t="s">
        <v>379</v>
      </c>
      <c r="B16" s="15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4"/>
      <c r="N16" s="15"/>
      <c r="O16" s="9"/>
      <c r="P16" s="9"/>
    </row>
    <row r="17" spans="1:17" x14ac:dyDescent="0.45">
      <c r="A17" s="2"/>
      <c r="B17" s="4"/>
      <c r="C17" s="4"/>
      <c r="D17" s="4"/>
      <c r="E17" s="10"/>
      <c r="F17" s="5"/>
      <c r="G17" s="5"/>
      <c r="H17" s="5"/>
      <c r="I17" s="10"/>
      <c r="J17" s="6"/>
      <c r="K17" s="6"/>
      <c r="L17" s="6"/>
      <c r="M17" s="6"/>
      <c r="N17" s="10"/>
      <c r="O17" s="7"/>
    </row>
    <row r="18" spans="1:17" ht="15.4" x14ac:dyDescent="0.45">
      <c r="A18" s="24" t="s">
        <v>0</v>
      </c>
      <c r="B18" s="25">
        <f>SUBTOTAL(9,B19:B29)</f>
        <v>419429.7</v>
      </c>
      <c r="C18" s="25">
        <f>SUBTOTAL(9,C19:C29)</f>
        <v>437387.95</v>
      </c>
      <c r="D18" s="25">
        <f>SUBTOTAL(9,D19:D29)</f>
        <v>423671.82999999996</v>
      </c>
      <c r="E18" s="26"/>
      <c r="F18" s="25">
        <f>SUBTOTAL(9,F19:F29)</f>
        <v>431693.93</v>
      </c>
      <c r="G18" s="25">
        <f>SUBTOTAL(9,G19:G29)</f>
        <v>407633.08</v>
      </c>
      <c r="H18" s="25">
        <f>SUBTOTAL(9,H19:H29)</f>
        <v>399610.74</v>
      </c>
      <c r="I18" s="26"/>
      <c r="J18" s="25">
        <f>SUBTOTAL(9,J19:J29)</f>
        <v>446192.55000000005</v>
      </c>
      <c r="K18" s="25">
        <f>SUBTOTAL(9,K19:K29)</f>
        <v>466701.58999999997</v>
      </c>
      <c r="L18" s="25">
        <f>SUBTOTAL(9,L19:L29)</f>
        <v>393908.30999999994</v>
      </c>
      <c r="M18" s="25">
        <f>SUBTOTAL(9,M19:M29)</f>
        <v>20142.86</v>
      </c>
      <c r="N18" s="26"/>
      <c r="O18" s="25">
        <f>SUBTOTAL(9,O19:O29)</f>
        <v>459126.98</v>
      </c>
      <c r="P18" s="26">
        <f>SUM(P19:P29)</f>
        <v>459126.97990000003</v>
      </c>
    </row>
    <row r="19" spans="1:17" ht="15.4" x14ac:dyDescent="0.45">
      <c r="A19" s="27" t="s">
        <v>1</v>
      </c>
      <c r="B19" s="28">
        <v>183645</v>
      </c>
      <c r="C19" s="28">
        <v>186645</v>
      </c>
      <c r="D19" s="28">
        <v>184072.11</v>
      </c>
      <c r="E19" s="29"/>
      <c r="F19" s="30">
        <v>192828</v>
      </c>
      <c r="G19" s="30">
        <v>190278.04</v>
      </c>
      <c r="H19" s="30">
        <v>190278.04</v>
      </c>
      <c r="I19" s="29"/>
      <c r="J19" s="31">
        <v>207984.89</v>
      </c>
      <c r="K19" s="31">
        <v>207984.89</v>
      </c>
      <c r="L19" s="31">
        <v>185900.36</v>
      </c>
      <c r="M19" s="31">
        <v>0</v>
      </c>
      <c r="N19" s="29"/>
      <c r="O19" s="32">
        <v>209619</v>
      </c>
      <c r="P19" s="29">
        <v>209619</v>
      </c>
      <c r="Q19" s="3">
        <f>P19-O19</f>
        <v>0</v>
      </c>
    </row>
    <row r="20" spans="1:17" ht="15.4" x14ac:dyDescent="0.45">
      <c r="A20" s="27" t="s">
        <v>2</v>
      </c>
      <c r="B20" s="28">
        <v>170560.03</v>
      </c>
      <c r="C20" s="28">
        <v>175560.03</v>
      </c>
      <c r="D20" s="28">
        <v>172168.98</v>
      </c>
      <c r="E20" s="29"/>
      <c r="F20" s="30">
        <v>172000</v>
      </c>
      <c r="G20" s="30">
        <v>152440</v>
      </c>
      <c r="H20" s="30">
        <v>151524.88</v>
      </c>
      <c r="I20" s="29"/>
      <c r="J20" s="31">
        <v>172000</v>
      </c>
      <c r="K20" s="31">
        <v>180703.21</v>
      </c>
      <c r="L20" s="31">
        <v>147484.95000000001</v>
      </c>
      <c r="M20" s="31">
        <v>8703.2099999999991</v>
      </c>
      <c r="N20" s="29"/>
      <c r="O20" s="32">
        <v>180703.2</v>
      </c>
      <c r="P20" s="29">
        <v>180703.2</v>
      </c>
      <c r="Q20" s="3">
        <f t="shared" ref="Q20:Q83" si="0">P20-O20</f>
        <v>0</v>
      </c>
    </row>
    <row r="21" spans="1:17" ht="15.4" x14ac:dyDescent="0.45">
      <c r="A21" s="27" t="s">
        <v>3</v>
      </c>
      <c r="B21" s="28">
        <v>1500</v>
      </c>
      <c r="C21" s="28">
        <v>1540.45</v>
      </c>
      <c r="D21" s="28">
        <v>691.36</v>
      </c>
      <c r="E21" s="29"/>
      <c r="F21" s="30">
        <v>1500</v>
      </c>
      <c r="G21" s="30">
        <v>732.96</v>
      </c>
      <c r="H21" s="30">
        <v>180.87</v>
      </c>
      <c r="I21" s="29"/>
      <c r="J21" s="31">
        <v>1500</v>
      </c>
      <c r="K21" s="31">
        <v>1596.93</v>
      </c>
      <c r="L21" s="31">
        <v>1209.07</v>
      </c>
      <c r="M21" s="31">
        <v>0</v>
      </c>
      <c r="N21" s="29"/>
      <c r="O21" s="32">
        <v>1500</v>
      </c>
      <c r="P21" s="29">
        <v>1500</v>
      </c>
      <c r="Q21" s="3">
        <f t="shared" si="0"/>
        <v>0</v>
      </c>
    </row>
    <row r="22" spans="1:17" ht="15.4" hidden="1" x14ac:dyDescent="0.45">
      <c r="A22" s="27" t="s">
        <v>4</v>
      </c>
      <c r="B22" s="28">
        <v>0</v>
      </c>
      <c r="C22" s="28">
        <v>4000</v>
      </c>
      <c r="D22" s="28">
        <v>2560.13</v>
      </c>
      <c r="E22" s="29"/>
      <c r="F22" s="30">
        <v>0</v>
      </c>
      <c r="G22" s="30">
        <v>3289.79</v>
      </c>
      <c r="H22" s="30">
        <v>1289.79</v>
      </c>
      <c r="I22" s="29"/>
      <c r="J22" s="31">
        <v>0</v>
      </c>
      <c r="K22" s="31">
        <v>3100</v>
      </c>
      <c r="L22" s="31">
        <v>2713.16</v>
      </c>
      <c r="M22" s="31">
        <v>3100</v>
      </c>
      <c r="N22" s="29"/>
      <c r="O22" s="32">
        <v>0</v>
      </c>
      <c r="P22" s="29">
        <v>0</v>
      </c>
      <c r="Q22" s="3">
        <f t="shared" si="0"/>
        <v>0</v>
      </c>
    </row>
    <row r="23" spans="1:17" ht="15.4" hidden="1" x14ac:dyDescent="0.45">
      <c r="A23" s="27" t="s">
        <v>5</v>
      </c>
      <c r="B23" s="28">
        <v>5000</v>
      </c>
      <c r="C23" s="28">
        <v>5315.3</v>
      </c>
      <c r="D23" s="28">
        <v>4151.7</v>
      </c>
      <c r="E23" s="29"/>
      <c r="F23" s="30">
        <v>5000</v>
      </c>
      <c r="G23" s="30">
        <v>5520.22</v>
      </c>
      <c r="H23" s="30">
        <v>3927.86</v>
      </c>
      <c r="I23" s="29"/>
      <c r="J23" s="31">
        <v>5000</v>
      </c>
      <c r="K23" s="31">
        <v>5269.25</v>
      </c>
      <c r="L23" s="31">
        <v>1870.23</v>
      </c>
      <c r="M23" s="31">
        <v>0</v>
      </c>
      <c r="N23" s="29"/>
      <c r="O23" s="32">
        <v>0</v>
      </c>
      <c r="P23" s="29">
        <v>0</v>
      </c>
      <c r="Q23" s="3">
        <f t="shared" si="0"/>
        <v>0</v>
      </c>
    </row>
    <row r="24" spans="1:17" ht="15.4" hidden="1" x14ac:dyDescent="0.45">
      <c r="A24" s="27" t="s">
        <v>6</v>
      </c>
      <c r="B24" s="28">
        <v>0</v>
      </c>
      <c r="C24" s="28">
        <v>0</v>
      </c>
      <c r="D24" s="28">
        <v>0</v>
      </c>
      <c r="E24" s="29"/>
      <c r="F24" s="30">
        <v>0</v>
      </c>
      <c r="G24" s="30">
        <v>0</v>
      </c>
      <c r="H24" s="30">
        <v>0</v>
      </c>
      <c r="I24" s="29"/>
      <c r="J24" s="31">
        <v>0</v>
      </c>
      <c r="K24" s="31">
        <v>3995</v>
      </c>
      <c r="L24" s="31">
        <v>3995</v>
      </c>
      <c r="M24" s="31">
        <v>3995</v>
      </c>
      <c r="N24" s="29"/>
      <c r="O24" s="32">
        <v>0</v>
      </c>
      <c r="P24" s="29">
        <v>0</v>
      </c>
      <c r="Q24" s="3">
        <f t="shared" si="0"/>
        <v>0</v>
      </c>
    </row>
    <row r="25" spans="1:17" ht="15.4" x14ac:dyDescent="0.45">
      <c r="A25" s="27" t="s">
        <v>7</v>
      </c>
      <c r="B25" s="28">
        <v>0</v>
      </c>
      <c r="C25" s="28">
        <v>0</v>
      </c>
      <c r="D25" s="28">
        <v>0</v>
      </c>
      <c r="E25" s="29"/>
      <c r="F25" s="30">
        <v>0</v>
      </c>
      <c r="G25" s="30">
        <v>0</v>
      </c>
      <c r="H25" s="30">
        <v>0</v>
      </c>
      <c r="I25" s="29"/>
      <c r="J25" s="31">
        <v>0</v>
      </c>
      <c r="K25" s="31">
        <v>0</v>
      </c>
      <c r="L25" s="31">
        <v>0</v>
      </c>
      <c r="M25" s="31">
        <v>0</v>
      </c>
      <c r="N25" s="29"/>
      <c r="O25" s="32">
        <v>3000</v>
      </c>
      <c r="P25" s="29">
        <v>3000</v>
      </c>
      <c r="Q25" s="3">
        <f t="shared" si="0"/>
        <v>0</v>
      </c>
    </row>
    <row r="26" spans="1:17" ht="15.4" x14ac:dyDescent="0.45">
      <c r="A26" s="27" t="s">
        <v>8</v>
      </c>
      <c r="B26" s="28">
        <v>3000</v>
      </c>
      <c r="C26" s="28">
        <v>8602.5</v>
      </c>
      <c r="D26" s="28">
        <v>6137.1</v>
      </c>
      <c r="E26" s="29"/>
      <c r="F26" s="30">
        <v>3000</v>
      </c>
      <c r="G26" s="30">
        <v>826.92</v>
      </c>
      <c r="H26" s="30">
        <v>826.92</v>
      </c>
      <c r="I26" s="29"/>
      <c r="J26" s="31">
        <v>0</v>
      </c>
      <c r="K26" s="31">
        <v>3000</v>
      </c>
      <c r="L26" s="31">
        <v>755.3</v>
      </c>
      <c r="M26" s="31">
        <v>3000</v>
      </c>
      <c r="N26" s="29"/>
      <c r="O26" s="32">
        <v>3000</v>
      </c>
      <c r="P26" s="29">
        <v>3000</v>
      </c>
      <c r="Q26" s="3">
        <f t="shared" si="0"/>
        <v>0</v>
      </c>
    </row>
    <row r="27" spans="1:17" ht="15.4" x14ac:dyDescent="0.45">
      <c r="A27" s="27" t="s">
        <v>9</v>
      </c>
      <c r="B27" s="28">
        <v>1000</v>
      </c>
      <c r="C27" s="28">
        <v>1000</v>
      </c>
      <c r="D27" s="28">
        <v>189.8</v>
      </c>
      <c r="E27" s="29"/>
      <c r="F27" s="30">
        <v>1000</v>
      </c>
      <c r="G27" s="30">
        <v>1000</v>
      </c>
      <c r="H27" s="30">
        <v>189.8</v>
      </c>
      <c r="I27" s="29"/>
      <c r="J27" s="31">
        <v>1000</v>
      </c>
      <c r="K27" s="31">
        <v>1000</v>
      </c>
      <c r="L27" s="31">
        <v>876.2</v>
      </c>
      <c r="M27" s="31">
        <v>0</v>
      </c>
      <c r="N27" s="29"/>
      <c r="O27" s="32">
        <v>1000</v>
      </c>
      <c r="P27" s="29">
        <v>1000</v>
      </c>
      <c r="Q27" s="3">
        <f t="shared" si="0"/>
        <v>0</v>
      </c>
    </row>
    <row r="28" spans="1:17" ht="15.4" x14ac:dyDescent="0.45">
      <c r="A28" s="27" t="s">
        <v>10</v>
      </c>
      <c r="B28" s="28">
        <v>5135.97</v>
      </c>
      <c r="C28" s="28">
        <v>5135.97</v>
      </c>
      <c r="D28" s="28">
        <v>4732.99</v>
      </c>
      <c r="E28" s="29"/>
      <c r="F28" s="30">
        <v>5290.01</v>
      </c>
      <c r="G28" s="30">
        <v>5024.71</v>
      </c>
      <c r="H28" s="30">
        <v>4635.2700000000004</v>
      </c>
      <c r="I28" s="29"/>
      <c r="J28" s="31">
        <v>5509.78</v>
      </c>
      <c r="K28" s="31">
        <v>5635.98</v>
      </c>
      <c r="L28" s="31">
        <v>4594.12</v>
      </c>
      <c r="M28" s="31">
        <v>126.2</v>
      </c>
      <c r="N28" s="29"/>
      <c r="O28" s="32">
        <v>5659.67</v>
      </c>
      <c r="P28" s="29">
        <f>(P19+P20)*0.0145</f>
        <v>5659.6719000000003</v>
      </c>
      <c r="Q28" s="3">
        <f t="shared" si="0"/>
        <v>1.900000000205182E-3</v>
      </c>
    </row>
    <row r="29" spans="1:17" ht="15.4" x14ac:dyDescent="0.45">
      <c r="A29" s="27" t="s">
        <v>11</v>
      </c>
      <c r="B29" s="28">
        <v>49588.7</v>
      </c>
      <c r="C29" s="28">
        <v>49588.7</v>
      </c>
      <c r="D29" s="28">
        <v>48967.66</v>
      </c>
      <c r="E29" s="29"/>
      <c r="F29" s="30">
        <v>51075.92</v>
      </c>
      <c r="G29" s="30">
        <v>48520.44</v>
      </c>
      <c r="H29" s="30">
        <v>46757.31</v>
      </c>
      <c r="I29" s="29"/>
      <c r="J29" s="31">
        <v>53197.88</v>
      </c>
      <c r="K29" s="31">
        <v>54416.33</v>
      </c>
      <c r="L29" s="31">
        <v>44509.919999999998</v>
      </c>
      <c r="M29" s="31">
        <v>1218.45</v>
      </c>
      <c r="N29" s="29"/>
      <c r="O29" s="32">
        <v>54645.11</v>
      </c>
      <c r="P29" s="29">
        <f>(P19+P20)*0.14</f>
        <v>54645.108000000007</v>
      </c>
      <c r="Q29" s="3">
        <f t="shared" si="0"/>
        <v>-1.999999993131496E-3</v>
      </c>
    </row>
    <row r="30" spans="1:17" ht="15.75" x14ac:dyDescent="0.5">
      <c r="A30" s="27"/>
      <c r="B30" s="28"/>
      <c r="C30" s="28"/>
      <c r="D30" s="28"/>
      <c r="E30" s="29"/>
      <c r="F30" s="30"/>
      <c r="G30" s="30"/>
      <c r="H30" s="30"/>
      <c r="I30" s="29"/>
      <c r="J30" s="31"/>
      <c r="K30" s="31"/>
      <c r="L30" s="31"/>
      <c r="M30" s="31"/>
      <c r="N30" s="29"/>
      <c r="O30" s="32"/>
      <c r="P30" s="33"/>
      <c r="Q30" s="3"/>
    </row>
    <row r="31" spans="1:17" ht="15.4" x14ac:dyDescent="0.45">
      <c r="A31" s="24" t="s">
        <v>12</v>
      </c>
      <c r="B31" s="25">
        <f>SUBTOTAL(9,B32:B36)</f>
        <v>110650</v>
      </c>
      <c r="C31" s="25">
        <f>SUBTOTAL(9,C32:C36)</f>
        <v>112173.6</v>
      </c>
      <c r="D31" s="25">
        <f>SUBTOTAL(9,D32:D36)</f>
        <v>104487.81999999999</v>
      </c>
      <c r="E31" s="26"/>
      <c r="F31" s="25">
        <f>SUBTOTAL(9,F32:F36)</f>
        <v>95600</v>
      </c>
      <c r="G31" s="25">
        <f>SUBTOTAL(9,G32:G36)</f>
        <v>122654.76</v>
      </c>
      <c r="H31" s="25">
        <f>SUBTOTAL(9,H32:H36)</f>
        <v>120421.35</v>
      </c>
      <c r="I31" s="26"/>
      <c r="J31" s="25">
        <f>SUBTOTAL(9,J32:J36)</f>
        <v>95600</v>
      </c>
      <c r="K31" s="25">
        <f>SUBTOTAL(9,K32:K36)</f>
        <v>97130.36</v>
      </c>
      <c r="L31" s="25">
        <f>SUBTOTAL(9,L32:L36)</f>
        <v>72873.16</v>
      </c>
      <c r="M31" s="25">
        <f>SUBTOTAL(9,M32:M36)</f>
        <v>0</v>
      </c>
      <c r="N31" s="26"/>
      <c r="O31" s="25">
        <f>SUBTOTAL(9,O32:O36)</f>
        <v>95800</v>
      </c>
      <c r="P31" s="26">
        <f>SUBTOTAL(9,P32:P36)</f>
        <v>95800</v>
      </c>
      <c r="Q31" s="3">
        <f t="shared" si="0"/>
        <v>0</v>
      </c>
    </row>
    <row r="32" spans="1:17" ht="15.4" x14ac:dyDescent="0.45">
      <c r="A32" s="27" t="s">
        <v>13</v>
      </c>
      <c r="B32" s="28">
        <v>1500</v>
      </c>
      <c r="C32" s="28">
        <v>1500</v>
      </c>
      <c r="D32" s="28">
        <v>695.97</v>
      </c>
      <c r="E32" s="29"/>
      <c r="F32" s="30">
        <v>1500</v>
      </c>
      <c r="G32" s="30">
        <v>1500</v>
      </c>
      <c r="H32" s="30">
        <v>1243.1400000000001</v>
      </c>
      <c r="I32" s="29"/>
      <c r="J32" s="31">
        <v>1500</v>
      </c>
      <c r="K32" s="31">
        <v>1500</v>
      </c>
      <c r="L32" s="31">
        <v>0</v>
      </c>
      <c r="M32" s="31">
        <v>0</v>
      </c>
      <c r="N32" s="29"/>
      <c r="O32" s="32">
        <v>1500</v>
      </c>
      <c r="P32" s="29">
        <v>1500</v>
      </c>
      <c r="Q32" s="3">
        <f t="shared" si="0"/>
        <v>0</v>
      </c>
    </row>
    <row r="33" spans="1:17" ht="15.4" hidden="1" x14ac:dyDescent="0.45">
      <c r="A33" s="27" t="s">
        <v>14</v>
      </c>
      <c r="B33" s="28">
        <v>8700</v>
      </c>
      <c r="C33" s="28">
        <v>10223.6</v>
      </c>
      <c r="D33" s="28">
        <v>8625.9599999999991</v>
      </c>
      <c r="E33" s="29"/>
      <c r="F33" s="30">
        <v>8700</v>
      </c>
      <c r="G33" s="30">
        <v>10223.6</v>
      </c>
      <c r="H33" s="30">
        <v>8625.9599999999991</v>
      </c>
      <c r="I33" s="29"/>
      <c r="J33" s="31">
        <v>8700</v>
      </c>
      <c r="K33" s="31">
        <v>10230.36</v>
      </c>
      <c r="L33" s="31">
        <v>8625.9599999999991</v>
      </c>
      <c r="M33" s="31">
        <v>0</v>
      </c>
      <c r="N33" s="29"/>
      <c r="O33" s="32">
        <v>0</v>
      </c>
      <c r="P33" s="29">
        <v>0</v>
      </c>
      <c r="Q33" s="3">
        <f t="shared" si="0"/>
        <v>0</v>
      </c>
    </row>
    <row r="34" spans="1:17" ht="15.4" x14ac:dyDescent="0.45">
      <c r="A34" s="27" t="s">
        <v>15</v>
      </c>
      <c r="B34" s="28">
        <v>0</v>
      </c>
      <c r="C34" s="28">
        <v>0</v>
      </c>
      <c r="D34" s="28">
        <v>0</v>
      </c>
      <c r="E34" s="29"/>
      <c r="F34" s="30">
        <v>0</v>
      </c>
      <c r="G34" s="30">
        <v>0</v>
      </c>
      <c r="H34" s="30">
        <v>0</v>
      </c>
      <c r="I34" s="29"/>
      <c r="J34" s="31">
        <v>0</v>
      </c>
      <c r="K34" s="31">
        <v>0</v>
      </c>
      <c r="L34" s="31">
        <v>0</v>
      </c>
      <c r="M34" s="31">
        <v>0</v>
      </c>
      <c r="N34" s="29"/>
      <c r="O34" s="32">
        <v>8700</v>
      </c>
      <c r="P34" s="29">
        <v>8700</v>
      </c>
      <c r="Q34" s="3">
        <f t="shared" si="0"/>
        <v>0</v>
      </c>
    </row>
    <row r="35" spans="1:17" ht="15.4" x14ac:dyDescent="0.45">
      <c r="A35" s="27" t="s">
        <v>16</v>
      </c>
      <c r="B35" s="28">
        <v>450</v>
      </c>
      <c r="C35" s="28">
        <v>450</v>
      </c>
      <c r="D35" s="28">
        <v>165.89</v>
      </c>
      <c r="E35" s="29"/>
      <c r="F35" s="30">
        <v>400</v>
      </c>
      <c r="G35" s="30">
        <v>931.16</v>
      </c>
      <c r="H35" s="30">
        <v>552.25</v>
      </c>
      <c r="I35" s="29"/>
      <c r="J35" s="31">
        <v>400</v>
      </c>
      <c r="K35" s="31">
        <v>600</v>
      </c>
      <c r="L35" s="31">
        <v>597.20000000000005</v>
      </c>
      <c r="M35" s="31">
        <v>0</v>
      </c>
      <c r="N35" s="29"/>
      <c r="O35" s="32">
        <v>600</v>
      </c>
      <c r="P35" s="29">
        <v>600</v>
      </c>
      <c r="Q35" s="3">
        <f t="shared" si="0"/>
        <v>0</v>
      </c>
    </row>
    <row r="36" spans="1:17" ht="15.4" x14ac:dyDescent="0.45">
      <c r="A36" s="27" t="s">
        <v>17</v>
      </c>
      <c r="B36" s="28">
        <v>100000</v>
      </c>
      <c r="C36" s="28">
        <v>100000</v>
      </c>
      <c r="D36" s="28">
        <v>95000</v>
      </c>
      <c r="E36" s="29"/>
      <c r="F36" s="30">
        <v>85000</v>
      </c>
      <c r="G36" s="30">
        <v>110000</v>
      </c>
      <c r="H36" s="30">
        <v>110000</v>
      </c>
      <c r="I36" s="29"/>
      <c r="J36" s="31">
        <v>85000</v>
      </c>
      <c r="K36" s="31">
        <v>84800</v>
      </c>
      <c r="L36" s="31">
        <v>63650</v>
      </c>
      <c r="M36" s="31">
        <v>0</v>
      </c>
      <c r="N36" s="29"/>
      <c r="O36" s="32">
        <v>85000</v>
      </c>
      <c r="P36" s="29">
        <v>85000</v>
      </c>
      <c r="Q36" s="3">
        <f t="shared" si="0"/>
        <v>0</v>
      </c>
    </row>
    <row r="37" spans="1:17" ht="15.4" x14ac:dyDescent="0.45">
      <c r="A37" s="27"/>
      <c r="B37" s="28"/>
      <c r="C37" s="28"/>
      <c r="D37" s="28"/>
      <c r="E37" s="29"/>
      <c r="F37" s="30"/>
      <c r="G37" s="30"/>
      <c r="H37" s="30"/>
      <c r="I37" s="29"/>
      <c r="J37" s="31"/>
      <c r="K37" s="31"/>
      <c r="L37" s="31"/>
      <c r="M37" s="31"/>
      <c r="N37" s="29"/>
      <c r="O37" s="32"/>
      <c r="P37" s="29"/>
      <c r="Q37" s="3"/>
    </row>
    <row r="38" spans="1:17" ht="15.4" x14ac:dyDescent="0.45">
      <c r="A38" s="24" t="s">
        <v>18</v>
      </c>
      <c r="B38" s="25">
        <f>SUBTOTAL(9,B39:B49)</f>
        <v>0</v>
      </c>
      <c r="C38" s="25">
        <f>SUBTOTAL(9,C39:C49)</f>
        <v>0</v>
      </c>
      <c r="D38" s="25">
        <f>SUBTOTAL(9,D39:D49)</f>
        <v>0</v>
      </c>
      <c r="E38" s="26"/>
      <c r="F38" s="25">
        <f>SUBTOTAL(9,F39:F49)</f>
        <v>0</v>
      </c>
      <c r="G38" s="25">
        <f>SUBTOTAL(9,G39:G49)</f>
        <v>0</v>
      </c>
      <c r="H38" s="25">
        <f>SUBTOTAL(9,H39:H49)</f>
        <v>0</v>
      </c>
      <c r="I38" s="26"/>
      <c r="J38" s="25">
        <f>SUBTOTAL(9,J39:J49)</f>
        <v>116677.5</v>
      </c>
      <c r="K38" s="25">
        <f>SUBTOTAL(9,K39:K49)</f>
        <v>116677.5</v>
      </c>
      <c r="L38" s="25">
        <f>SUBTOTAL(9,L39:L49)</f>
        <v>32645.31</v>
      </c>
      <c r="M38" s="25">
        <f>SUBTOTAL(9,M39:M49)</f>
        <v>0</v>
      </c>
      <c r="N38" s="26"/>
      <c r="O38" s="25">
        <f>SUBTOTAL(9,O39:O49)</f>
        <v>102812.5</v>
      </c>
      <c r="P38" s="26">
        <f>SUBTOTAL(9,P39:P49)</f>
        <v>102812.5</v>
      </c>
      <c r="Q38" s="3">
        <f t="shared" si="0"/>
        <v>0</v>
      </c>
    </row>
    <row r="39" spans="1:17" ht="15.4" x14ac:dyDescent="0.45">
      <c r="A39" s="27" t="s">
        <v>19</v>
      </c>
      <c r="B39" s="28">
        <v>0</v>
      </c>
      <c r="C39" s="28">
        <v>0</v>
      </c>
      <c r="D39" s="28">
        <v>0</v>
      </c>
      <c r="E39" s="29"/>
      <c r="F39" s="30">
        <v>0</v>
      </c>
      <c r="G39" s="30">
        <v>0</v>
      </c>
      <c r="H39" s="30">
        <v>0</v>
      </c>
      <c r="I39" s="29"/>
      <c r="J39" s="31">
        <v>95000</v>
      </c>
      <c r="K39" s="31">
        <v>95000</v>
      </c>
      <c r="L39" s="31">
        <v>27500</v>
      </c>
      <c r="M39" s="31">
        <v>0</v>
      </c>
      <c r="N39" s="29"/>
      <c r="O39" s="32">
        <v>75000</v>
      </c>
      <c r="P39" s="29">
        <v>75000</v>
      </c>
      <c r="Q39" s="3">
        <f t="shared" si="0"/>
        <v>0</v>
      </c>
    </row>
    <row r="40" spans="1:17" ht="15.4" x14ac:dyDescent="0.45">
      <c r="A40" s="27" t="s">
        <v>20</v>
      </c>
      <c r="B40" s="28">
        <v>0</v>
      </c>
      <c r="C40" s="28">
        <v>0</v>
      </c>
      <c r="D40" s="28">
        <v>0</v>
      </c>
      <c r="E40" s="29"/>
      <c r="F40" s="30">
        <v>0</v>
      </c>
      <c r="G40" s="30">
        <v>0</v>
      </c>
      <c r="H40" s="30">
        <v>0</v>
      </c>
      <c r="I40" s="29"/>
      <c r="J40" s="31">
        <v>2000</v>
      </c>
      <c r="K40" s="31">
        <v>2000</v>
      </c>
      <c r="L40" s="31">
        <v>48.85</v>
      </c>
      <c r="M40" s="31">
        <v>0</v>
      </c>
      <c r="N40" s="29"/>
      <c r="O40" s="32">
        <v>1500</v>
      </c>
      <c r="P40" s="29">
        <v>1500</v>
      </c>
      <c r="Q40" s="3">
        <f t="shared" si="0"/>
        <v>0</v>
      </c>
    </row>
    <row r="41" spans="1:17" ht="15.4" hidden="1" x14ac:dyDescent="0.45">
      <c r="A41" s="27" t="s">
        <v>21</v>
      </c>
      <c r="B41" s="28">
        <v>0</v>
      </c>
      <c r="C41" s="28">
        <v>0</v>
      </c>
      <c r="D41" s="28">
        <v>0</v>
      </c>
      <c r="E41" s="29"/>
      <c r="F41" s="30">
        <v>0</v>
      </c>
      <c r="G41" s="30">
        <v>0</v>
      </c>
      <c r="H41" s="30">
        <v>0</v>
      </c>
      <c r="I41" s="29"/>
      <c r="J41" s="31">
        <v>0</v>
      </c>
      <c r="K41" s="31">
        <v>1000</v>
      </c>
      <c r="L41" s="31">
        <v>1000</v>
      </c>
      <c r="M41" s="31">
        <v>0</v>
      </c>
      <c r="N41" s="29"/>
      <c r="O41" s="32">
        <v>0</v>
      </c>
      <c r="P41" s="29">
        <v>0</v>
      </c>
      <c r="Q41" s="3">
        <f t="shared" si="0"/>
        <v>0</v>
      </c>
    </row>
    <row r="42" spans="1:17" ht="15.4" x14ac:dyDescent="0.45">
      <c r="A42" s="27" t="s">
        <v>22</v>
      </c>
      <c r="B42" s="28">
        <v>0</v>
      </c>
      <c r="C42" s="28">
        <v>0</v>
      </c>
      <c r="D42" s="28">
        <v>0</v>
      </c>
      <c r="E42" s="29"/>
      <c r="F42" s="30">
        <v>0</v>
      </c>
      <c r="G42" s="30">
        <v>0</v>
      </c>
      <c r="H42" s="30">
        <v>0</v>
      </c>
      <c r="I42" s="29"/>
      <c r="J42" s="31">
        <v>5000</v>
      </c>
      <c r="K42" s="31">
        <v>3000</v>
      </c>
      <c r="L42" s="31">
        <v>0</v>
      </c>
      <c r="M42" s="31">
        <v>0</v>
      </c>
      <c r="N42" s="29"/>
      <c r="O42" s="32">
        <v>2000</v>
      </c>
      <c r="P42" s="29">
        <v>2000</v>
      </c>
      <c r="Q42" s="3">
        <f t="shared" si="0"/>
        <v>0</v>
      </c>
    </row>
    <row r="43" spans="1:17" ht="15.4" x14ac:dyDescent="0.45">
      <c r="A43" s="27" t="s">
        <v>23</v>
      </c>
      <c r="B43" s="28">
        <v>0</v>
      </c>
      <c r="C43" s="28">
        <v>0</v>
      </c>
      <c r="D43" s="28">
        <v>0</v>
      </c>
      <c r="E43" s="29"/>
      <c r="F43" s="30">
        <v>0</v>
      </c>
      <c r="G43" s="30">
        <v>0</v>
      </c>
      <c r="H43" s="30">
        <v>0</v>
      </c>
      <c r="I43" s="29"/>
      <c r="J43" s="31">
        <v>0</v>
      </c>
      <c r="K43" s="31">
        <v>1000</v>
      </c>
      <c r="L43" s="31">
        <v>203.88</v>
      </c>
      <c r="M43" s="31">
        <v>0</v>
      </c>
      <c r="N43" s="29"/>
      <c r="O43" s="32">
        <v>1000</v>
      </c>
      <c r="P43" s="29">
        <v>1000</v>
      </c>
      <c r="Q43" s="3">
        <f t="shared" si="0"/>
        <v>0</v>
      </c>
    </row>
    <row r="44" spans="1:17" ht="15.4" x14ac:dyDescent="0.45">
      <c r="A44" s="27" t="s">
        <v>24</v>
      </c>
      <c r="B44" s="28">
        <v>0</v>
      </c>
      <c r="C44" s="28">
        <v>0</v>
      </c>
      <c r="D44" s="28">
        <v>0</v>
      </c>
      <c r="E44" s="29"/>
      <c r="F44" s="30">
        <v>0</v>
      </c>
      <c r="G44" s="30">
        <v>0</v>
      </c>
      <c r="H44" s="30">
        <v>0</v>
      </c>
      <c r="I44" s="29"/>
      <c r="J44" s="31">
        <v>0</v>
      </c>
      <c r="K44" s="31">
        <v>0</v>
      </c>
      <c r="L44" s="31">
        <v>0</v>
      </c>
      <c r="M44" s="31">
        <v>0</v>
      </c>
      <c r="N44" s="29"/>
      <c r="O44" s="32">
        <v>1000</v>
      </c>
      <c r="P44" s="29">
        <v>1000</v>
      </c>
      <c r="Q44" s="3">
        <f t="shared" si="0"/>
        <v>0</v>
      </c>
    </row>
    <row r="45" spans="1:17" ht="15.4" x14ac:dyDescent="0.45">
      <c r="A45" s="27" t="s">
        <v>25</v>
      </c>
      <c r="B45" s="28">
        <v>0</v>
      </c>
      <c r="C45" s="28">
        <v>0</v>
      </c>
      <c r="D45" s="28">
        <v>0</v>
      </c>
      <c r="E45" s="29"/>
      <c r="F45" s="30">
        <v>0</v>
      </c>
      <c r="G45" s="30">
        <v>0</v>
      </c>
      <c r="H45" s="30">
        <v>0</v>
      </c>
      <c r="I45" s="29"/>
      <c r="J45" s="31">
        <v>0</v>
      </c>
      <c r="K45" s="31">
        <v>0</v>
      </c>
      <c r="L45" s="31">
        <v>0</v>
      </c>
      <c r="M45" s="31">
        <v>0</v>
      </c>
      <c r="N45" s="29"/>
      <c r="O45" s="32">
        <v>1000</v>
      </c>
      <c r="P45" s="29">
        <v>1000</v>
      </c>
      <c r="Q45" s="3">
        <f t="shared" si="0"/>
        <v>0</v>
      </c>
    </row>
    <row r="46" spans="1:17" ht="15.4" hidden="1" x14ac:dyDescent="0.45">
      <c r="A46" s="27" t="s">
        <v>26</v>
      </c>
      <c r="B46" s="28">
        <v>0</v>
      </c>
      <c r="C46" s="28">
        <v>0</v>
      </c>
      <c r="D46" s="28">
        <v>0</v>
      </c>
      <c r="E46" s="29"/>
      <c r="F46" s="30">
        <v>0</v>
      </c>
      <c r="G46" s="30">
        <v>0</v>
      </c>
      <c r="H46" s="30">
        <v>0</v>
      </c>
      <c r="I46" s="29"/>
      <c r="J46" s="31">
        <v>0</v>
      </c>
      <c r="K46" s="31">
        <v>0</v>
      </c>
      <c r="L46" s="31">
        <v>0</v>
      </c>
      <c r="M46" s="31">
        <v>0</v>
      </c>
      <c r="N46" s="29"/>
      <c r="O46" s="32">
        <v>0</v>
      </c>
      <c r="P46" s="29">
        <v>0</v>
      </c>
      <c r="Q46" s="3">
        <f t="shared" si="0"/>
        <v>0</v>
      </c>
    </row>
    <row r="47" spans="1:17" ht="15.4" x14ac:dyDescent="0.45">
      <c r="A47" s="27" t="s">
        <v>27</v>
      </c>
      <c r="B47" s="28">
        <v>0</v>
      </c>
      <c r="C47" s="28">
        <v>0</v>
      </c>
      <c r="D47" s="28">
        <v>0</v>
      </c>
      <c r="E47" s="29"/>
      <c r="F47" s="30">
        <v>0</v>
      </c>
      <c r="G47" s="30">
        <v>0</v>
      </c>
      <c r="H47" s="30">
        <v>0</v>
      </c>
      <c r="I47" s="29"/>
      <c r="J47" s="31">
        <v>0</v>
      </c>
      <c r="K47" s="31">
        <v>0</v>
      </c>
      <c r="L47" s="31">
        <v>0</v>
      </c>
      <c r="M47" s="31">
        <v>0</v>
      </c>
      <c r="N47" s="29"/>
      <c r="O47" s="32">
        <v>9725</v>
      </c>
      <c r="P47" s="29">
        <v>9725</v>
      </c>
      <c r="Q47" s="3">
        <f t="shared" si="0"/>
        <v>0</v>
      </c>
    </row>
    <row r="48" spans="1:17" ht="15.4" x14ac:dyDescent="0.45">
      <c r="A48" s="27" t="s">
        <v>28</v>
      </c>
      <c r="B48" s="28">
        <v>0</v>
      </c>
      <c r="C48" s="28">
        <v>0</v>
      </c>
      <c r="D48" s="28">
        <v>0</v>
      </c>
      <c r="E48" s="29"/>
      <c r="F48" s="30">
        <v>0</v>
      </c>
      <c r="G48" s="30">
        <v>0</v>
      </c>
      <c r="H48" s="30">
        <v>0</v>
      </c>
      <c r="I48" s="29"/>
      <c r="J48" s="31">
        <v>1377.5</v>
      </c>
      <c r="K48" s="31">
        <v>1377.5</v>
      </c>
      <c r="L48" s="31">
        <v>392.58</v>
      </c>
      <c r="M48" s="31">
        <v>0</v>
      </c>
      <c r="N48" s="29"/>
      <c r="O48" s="32">
        <v>1087.5</v>
      </c>
      <c r="P48" s="29">
        <f>P39*0.0145</f>
        <v>1087.5</v>
      </c>
      <c r="Q48" s="3">
        <f t="shared" si="0"/>
        <v>0</v>
      </c>
    </row>
    <row r="49" spans="1:17" ht="15.4" x14ac:dyDescent="0.45">
      <c r="A49" s="27" t="s">
        <v>29</v>
      </c>
      <c r="B49" s="28">
        <v>0</v>
      </c>
      <c r="C49" s="28">
        <v>0</v>
      </c>
      <c r="D49" s="28">
        <v>0</v>
      </c>
      <c r="E49" s="29"/>
      <c r="F49" s="30">
        <v>0</v>
      </c>
      <c r="G49" s="30">
        <v>0</v>
      </c>
      <c r="H49" s="30">
        <v>0</v>
      </c>
      <c r="I49" s="29"/>
      <c r="J49" s="31">
        <v>13300</v>
      </c>
      <c r="K49" s="31">
        <v>13300</v>
      </c>
      <c r="L49" s="31">
        <v>3500</v>
      </c>
      <c r="M49" s="31">
        <v>0</v>
      </c>
      <c r="N49" s="29"/>
      <c r="O49" s="32">
        <v>10500</v>
      </c>
      <c r="P49" s="29">
        <f>P39*0.14</f>
        <v>10500.000000000002</v>
      </c>
      <c r="Q49" s="3">
        <f t="shared" si="0"/>
        <v>0</v>
      </c>
    </row>
    <row r="50" spans="1:17" ht="15.4" x14ac:dyDescent="0.45">
      <c r="A50" s="27"/>
      <c r="B50" s="28"/>
      <c r="C50" s="28"/>
      <c r="D50" s="28"/>
      <c r="E50" s="29"/>
      <c r="F50" s="30"/>
      <c r="G50" s="30"/>
      <c r="H50" s="30"/>
      <c r="I50" s="29"/>
      <c r="J50" s="31"/>
      <c r="K50" s="31"/>
      <c r="L50" s="31"/>
      <c r="M50" s="31"/>
      <c r="N50" s="29"/>
      <c r="O50" s="32"/>
      <c r="P50" s="29"/>
      <c r="Q50" s="3"/>
    </row>
    <row r="51" spans="1:17" ht="15.4" x14ac:dyDescent="0.45">
      <c r="A51" s="24" t="s">
        <v>30</v>
      </c>
      <c r="B51" s="25">
        <f>SUBTOTAL(9,B52:B64)</f>
        <v>350725.34000000008</v>
      </c>
      <c r="C51" s="25">
        <f>SUBTOTAL(9,C52:C64)</f>
        <v>359759.94000000006</v>
      </c>
      <c r="D51" s="25">
        <f>SUBTOTAL(9,D52:D64)</f>
        <v>341144.87</v>
      </c>
      <c r="E51" s="26"/>
      <c r="F51" s="25">
        <f>SUBTOTAL(9,F52:F64)</f>
        <v>343471.59000000008</v>
      </c>
      <c r="G51" s="25">
        <f>SUBTOTAL(9,G52:G64)</f>
        <v>329651.54000000004</v>
      </c>
      <c r="H51" s="25">
        <f>SUBTOTAL(9,H52:H64)</f>
        <v>325558.53000000003</v>
      </c>
      <c r="I51" s="26"/>
      <c r="J51" s="25">
        <f>SUBTOTAL(9,J52:J64)</f>
        <v>343129.94</v>
      </c>
      <c r="K51" s="25">
        <f>SUBTOTAL(9,K52:K64)</f>
        <v>360393.27</v>
      </c>
      <c r="L51" s="25">
        <f>SUBTOTAL(9,L52:L64)</f>
        <v>308520.98000000004</v>
      </c>
      <c r="M51" s="25">
        <f>SUBTOTAL(9,M52:M64)</f>
        <v>18402.37</v>
      </c>
      <c r="N51" s="26"/>
      <c r="O51" s="25">
        <f>SUBTOTAL(9,O52:O64)</f>
        <v>386760.06</v>
      </c>
      <c r="P51" s="26">
        <f>SUBTOTAL(9,P52:P64)</f>
        <v>364290.96090499999</v>
      </c>
      <c r="Q51" s="3">
        <f t="shared" si="0"/>
        <v>-22469.099095000012</v>
      </c>
    </row>
    <row r="52" spans="1:17" ht="15.4" x14ac:dyDescent="0.45">
      <c r="A52" s="27" t="s">
        <v>31</v>
      </c>
      <c r="B52" s="28">
        <v>73882.75</v>
      </c>
      <c r="C52" s="28">
        <v>77167.66</v>
      </c>
      <c r="D52" s="28">
        <v>76655.75</v>
      </c>
      <c r="E52" s="29"/>
      <c r="F52" s="30">
        <v>83129</v>
      </c>
      <c r="G52" s="30">
        <v>83129</v>
      </c>
      <c r="H52" s="30">
        <v>83129</v>
      </c>
      <c r="I52" s="29"/>
      <c r="J52" s="31">
        <v>85060.4</v>
      </c>
      <c r="K52" s="31">
        <v>85060.4</v>
      </c>
      <c r="L52" s="31">
        <v>75300.69</v>
      </c>
      <c r="M52" s="31">
        <v>0</v>
      </c>
      <c r="N52" s="29"/>
      <c r="O52" s="32">
        <v>86064</v>
      </c>
      <c r="P52" s="29">
        <v>86064</v>
      </c>
      <c r="Q52" s="3">
        <f t="shared" si="0"/>
        <v>0</v>
      </c>
    </row>
    <row r="53" spans="1:17" ht="15.4" x14ac:dyDescent="0.45">
      <c r="A53" s="27" t="s">
        <v>32</v>
      </c>
      <c r="B53" s="28">
        <v>161081.54</v>
      </c>
      <c r="C53" s="28">
        <v>161081.54</v>
      </c>
      <c r="D53" s="28">
        <v>160942.26</v>
      </c>
      <c r="E53" s="29"/>
      <c r="F53" s="30">
        <v>161081.54</v>
      </c>
      <c r="G53" s="30">
        <v>151991.4</v>
      </c>
      <c r="H53" s="30">
        <v>151991.4</v>
      </c>
      <c r="I53" s="29"/>
      <c r="J53" s="31">
        <v>161081.54</v>
      </c>
      <c r="K53" s="31">
        <v>169232.27</v>
      </c>
      <c r="L53" s="31">
        <v>145589.37</v>
      </c>
      <c r="M53" s="31">
        <v>8150.73</v>
      </c>
      <c r="N53" s="29"/>
      <c r="O53" s="32">
        <v>174309</v>
      </c>
      <c r="P53" s="29">
        <v>169232.27</v>
      </c>
      <c r="Q53" s="3">
        <f t="shared" si="0"/>
        <v>-5076.7300000000105</v>
      </c>
    </row>
    <row r="54" spans="1:17" ht="15.4" x14ac:dyDescent="0.45">
      <c r="A54" s="27" t="s">
        <v>33</v>
      </c>
      <c r="B54" s="28">
        <v>13563.51</v>
      </c>
      <c r="C54" s="28">
        <v>14377.33</v>
      </c>
      <c r="D54" s="28">
        <v>13702.79</v>
      </c>
      <c r="E54" s="29"/>
      <c r="F54" s="30">
        <v>13563.51</v>
      </c>
      <c r="G54" s="30">
        <v>13834.78</v>
      </c>
      <c r="H54" s="30">
        <v>13563.51</v>
      </c>
      <c r="I54" s="29"/>
      <c r="J54" s="31">
        <v>13563.51</v>
      </c>
      <c r="K54" s="31">
        <v>14249.82</v>
      </c>
      <c r="L54" s="31">
        <v>13616.4</v>
      </c>
      <c r="M54" s="31">
        <v>686.31</v>
      </c>
      <c r="N54" s="29"/>
      <c r="O54" s="32">
        <v>14677.31</v>
      </c>
      <c r="P54" s="29">
        <v>14249.82</v>
      </c>
      <c r="Q54" s="3">
        <f t="shared" si="0"/>
        <v>-427.48999999999978</v>
      </c>
    </row>
    <row r="55" spans="1:17" ht="15.4" x14ac:dyDescent="0.45">
      <c r="A55" s="27" t="s">
        <v>34</v>
      </c>
      <c r="B55" s="28">
        <v>6800</v>
      </c>
      <c r="C55" s="28">
        <v>8002.61</v>
      </c>
      <c r="D55" s="28">
        <v>7214.64</v>
      </c>
      <c r="E55" s="29"/>
      <c r="F55" s="30">
        <v>5800</v>
      </c>
      <c r="G55" s="30">
        <v>5286.17</v>
      </c>
      <c r="H55" s="30">
        <v>2425.94</v>
      </c>
      <c r="I55" s="29"/>
      <c r="J55" s="31">
        <v>5800</v>
      </c>
      <c r="K55" s="31">
        <v>8386.34</v>
      </c>
      <c r="L55" s="31">
        <v>4301.1400000000003</v>
      </c>
      <c r="M55" s="31">
        <v>0</v>
      </c>
      <c r="N55" s="29"/>
      <c r="O55" s="32">
        <v>8386.34</v>
      </c>
      <c r="P55" s="29">
        <v>8000</v>
      </c>
      <c r="Q55" s="3">
        <f t="shared" si="0"/>
        <v>-386.34000000000015</v>
      </c>
    </row>
    <row r="56" spans="1:17" ht="15.4" hidden="1" x14ac:dyDescent="0.45">
      <c r="A56" s="27" t="s">
        <v>35</v>
      </c>
      <c r="B56" s="28">
        <v>1000</v>
      </c>
      <c r="C56" s="28">
        <v>4000</v>
      </c>
      <c r="D56" s="28">
        <v>1359.54</v>
      </c>
      <c r="E56" s="29"/>
      <c r="F56" s="30">
        <v>0</v>
      </c>
      <c r="G56" s="30">
        <v>1669.33</v>
      </c>
      <c r="H56" s="30">
        <v>1669.33</v>
      </c>
      <c r="I56" s="29"/>
      <c r="J56" s="31">
        <v>0</v>
      </c>
      <c r="K56" s="31">
        <v>0</v>
      </c>
      <c r="L56" s="31">
        <v>0</v>
      </c>
      <c r="M56" s="31">
        <v>0</v>
      </c>
      <c r="N56" s="29"/>
      <c r="O56" s="32">
        <v>0</v>
      </c>
      <c r="P56" s="29">
        <v>0</v>
      </c>
      <c r="Q56" s="3">
        <f t="shared" si="0"/>
        <v>0</v>
      </c>
    </row>
    <row r="57" spans="1:17" ht="15.4" x14ac:dyDescent="0.45">
      <c r="A57" s="27" t="s">
        <v>36</v>
      </c>
      <c r="B57" s="28">
        <v>40300</v>
      </c>
      <c r="C57" s="28">
        <v>40300</v>
      </c>
      <c r="D57" s="28">
        <v>31427</v>
      </c>
      <c r="E57" s="29"/>
      <c r="F57" s="30">
        <v>30000</v>
      </c>
      <c r="G57" s="30">
        <v>28750</v>
      </c>
      <c r="H57" s="30">
        <v>28591.05</v>
      </c>
      <c r="I57" s="29"/>
      <c r="J57" s="31">
        <v>1692</v>
      </c>
      <c r="K57" s="31">
        <v>1820.14</v>
      </c>
      <c r="L57" s="31">
        <v>0</v>
      </c>
      <c r="M57" s="31">
        <v>128.13999999999999</v>
      </c>
      <c r="N57" s="29"/>
      <c r="O57" s="32">
        <v>3820.14</v>
      </c>
      <c r="P57" s="29">
        <v>2500</v>
      </c>
      <c r="Q57" s="3">
        <f t="shared" si="0"/>
        <v>-1320.1399999999999</v>
      </c>
    </row>
    <row r="58" spans="1:17" ht="15.4" x14ac:dyDescent="0.45">
      <c r="A58" s="27" t="s">
        <v>37</v>
      </c>
      <c r="B58" s="28">
        <v>0</v>
      </c>
      <c r="C58" s="28">
        <v>0</v>
      </c>
      <c r="D58" s="28">
        <v>0</v>
      </c>
      <c r="E58" s="29"/>
      <c r="F58" s="30">
        <v>0</v>
      </c>
      <c r="G58" s="30">
        <v>0</v>
      </c>
      <c r="H58" s="30">
        <v>0</v>
      </c>
      <c r="I58" s="29"/>
      <c r="J58" s="31">
        <v>28308</v>
      </c>
      <c r="K58" s="31">
        <v>28308</v>
      </c>
      <c r="L58" s="31">
        <v>27027.23</v>
      </c>
      <c r="M58" s="31">
        <v>0</v>
      </c>
      <c r="N58" s="29"/>
      <c r="O58" s="32">
        <v>43308</v>
      </c>
      <c r="P58" s="29">
        <v>28900</v>
      </c>
      <c r="Q58" s="3">
        <f t="shared" si="0"/>
        <v>-14408</v>
      </c>
    </row>
    <row r="59" spans="1:17" ht="15.4" hidden="1" x14ac:dyDescent="0.45">
      <c r="A59" s="27" t="s">
        <v>38</v>
      </c>
      <c r="B59" s="28">
        <v>0</v>
      </c>
      <c r="C59" s="28">
        <v>0</v>
      </c>
      <c r="D59" s="28">
        <v>0</v>
      </c>
      <c r="E59" s="29"/>
      <c r="F59" s="30">
        <v>0</v>
      </c>
      <c r="G59" s="30">
        <v>0</v>
      </c>
      <c r="H59" s="30">
        <v>0</v>
      </c>
      <c r="I59" s="29"/>
      <c r="J59" s="31">
        <v>0</v>
      </c>
      <c r="K59" s="31">
        <v>0</v>
      </c>
      <c r="L59" s="31">
        <v>0</v>
      </c>
      <c r="M59" s="31">
        <v>0</v>
      </c>
      <c r="N59" s="29"/>
      <c r="O59" s="32">
        <v>0</v>
      </c>
      <c r="P59" s="29">
        <v>0</v>
      </c>
      <c r="Q59" s="3">
        <f t="shared" si="0"/>
        <v>0</v>
      </c>
    </row>
    <row r="60" spans="1:17" ht="15.4" x14ac:dyDescent="0.45">
      <c r="A60" s="27" t="s">
        <v>39</v>
      </c>
      <c r="B60" s="28">
        <v>4500</v>
      </c>
      <c r="C60" s="28">
        <v>4600</v>
      </c>
      <c r="D60" s="28">
        <v>4180.1099999999997</v>
      </c>
      <c r="E60" s="29"/>
      <c r="F60" s="30">
        <v>4000</v>
      </c>
      <c r="G60" s="30">
        <v>341.05</v>
      </c>
      <c r="H60" s="30">
        <v>341.05</v>
      </c>
      <c r="I60" s="29"/>
      <c r="J60" s="31">
        <v>0</v>
      </c>
      <c r="K60" s="31">
        <v>4000</v>
      </c>
      <c r="L60" s="31">
        <v>2130.09</v>
      </c>
      <c r="M60" s="31">
        <v>4000</v>
      </c>
      <c r="N60" s="29"/>
      <c r="O60" s="32">
        <v>4000</v>
      </c>
      <c r="P60" s="29">
        <v>4000</v>
      </c>
      <c r="Q60" s="3">
        <f t="shared" si="0"/>
        <v>0</v>
      </c>
    </row>
    <row r="61" spans="1:17" ht="15.4" x14ac:dyDescent="0.45">
      <c r="A61" s="27" t="s">
        <v>40</v>
      </c>
      <c r="B61" s="28">
        <v>7200</v>
      </c>
      <c r="C61" s="28">
        <v>7200</v>
      </c>
      <c r="D61" s="28">
        <v>3839.48</v>
      </c>
      <c r="E61" s="29"/>
      <c r="F61" s="30">
        <v>4000</v>
      </c>
      <c r="G61" s="30">
        <v>4000</v>
      </c>
      <c r="H61" s="30">
        <v>3525.38</v>
      </c>
      <c r="I61" s="29"/>
      <c r="J61" s="31">
        <v>4000</v>
      </c>
      <c r="K61" s="31">
        <v>4474.62</v>
      </c>
      <c r="L61" s="31">
        <v>3253.83</v>
      </c>
      <c r="M61" s="31">
        <v>4200</v>
      </c>
      <c r="N61" s="29"/>
      <c r="O61" s="32">
        <v>6200</v>
      </c>
      <c r="P61" s="29">
        <v>6200</v>
      </c>
      <c r="Q61" s="3">
        <f t="shared" si="0"/>
        <v>0</v>
      </c>
    </row>
    <row r="62" spans="1:17" ht="15.4" x14ac:dyDescent="0.45">
      <c r="A62" s="27" t="s">
        <v>41</v>
      </c>
      <c r="B62" s="28">
        <v>4000</v>
      </c>
      <c r="C62" s="28">
        <v>4000</v>
      </c>
      <c r="D62" s="28">
        <v>3298.3</v>
      </c>
      <c r="E62" s="29"/>
      <c r="F62" s="30">
        <v>3500</v>
      </c>
      <c r="G62" s="30">
        <v>3120</v>
      </c>
      <c r="H62" s="30">
        <v>2830</v>
      </c>
      <c r="I62" s="29"/>
      <c r="J62" s="31">
        <v>3500</v>
      </c>
      <c r="K62" s="31">
        <v>3500</v>
      </c>
      <c r="L62" s="31">
        <v>2930</v>
      </c>
      <c r="M62" s="31">
        <v>0</v>
      </c>
      <c r="N62" s="29"/>
      <c r="O62" s="32">
        <v>3500</v>
      </c>
      <c r="P62" s="29">
        <v>3500</v>
      </c>
      <c r="Q62" s="3">
        <f t="shared" si="0"/>
        <v>0</v>
      </c>
    </row>
    <row r="63" spans="1:17" ht="15.4" x14ac:dyDescent="0.45">
      <c r="A63" s="27" t="s">
        <v>42</v>
      </c>
      <c r="B63" s="28">
        <v>3603.65</v>
      </c>
      <c r="C63" s="28">
        <v>3663.08</v>
      </c>
      <c r="D63" s="28">
        <v>3464.13</v>
      </c>
      <c r="E63" s="29"/>
      <c r="F63" s="30">
        <v>3603.65</v>
      </c>
      <c r="G63" s="30">
        <v>3471.84</v>
      </c>
      <c r="H63" s="30">
        <v>3433.9</v>
      </c>
      <c r="I63" s="29"/>
      <c r="J63" s="31">
        <v>3765.73</v>
      </c>
      <c r="K63" s="31">
        <v>3765.73</v>
      </c>
      <c r="L63" s="31">
        <v>3291.23</v>
      </c>
      <c r="M63" s="31">
        <v>0</v>
      </c>
      <c r="N63" s="29"/>
      <c r="O63" s="32">
        <v>3988.23</v>
      </c>
      <c r="P63" s="29">
        <f>(P52+P53+P54)*0.0145</f>
        <v>3908.4183049999997</v>
      </c>
      <c r="Q63" s="3">
        <f t="shared" si="0"/>
        <v>-79.811695000000327</v>
      </c>
    </row>
    <row r="64" spans="1:17" ht="15.4" x14ac:dyDescent="0.45">
      <c r="A64" s="27" t="s">
        <v>43</v>
      </c>
      <c r="B64" s="28">
        <v>34793.89</v>
      </c>
      <c r="C64" s="28">
        <v>35367.72</v>
      </c>
      <c r="D64" s="28">
        <v>35060.870000000003</v>
      </c>
      <c r="E64" s="29"/>
      <c r="F64" s="30">
        <v>34793.89</v>
      </c>
      <c r="G64" s="30">
        <v>34057.97</v>
      </c>
      <c r="H64" s="30">
        <v>34057.97</v>
      </c>
      <c r="I64" s="29"/>
      <c r="J64" s="31">
        <v>36358.76</v>
      </c>
      <c r="K64" s="31">
        <v>37595.949999999997</v>
      </c>
      <c r="L64" s="31">
        <v>31081</v>
      </c>
      <c r="M64" s="31">
        <v>1237.19</v>
      </c>
      <c r="N64" s="29"/>
      <c r="O64" s="32">
        <v>38507.040000000001</v>
      </c>
      <c r="P64" s="29">
        <f>(P52+P53+P54)*0.14</f>
        <v>37736.452599999997</v>
      </c>
      <c r="Q64" s="3">
        <f t="shared" si="0"/>
        <v>-770.58740000000398</v>
      </c>
    </row>
    <row r="65" spans="1:17" ht="15.4" x14ac:dyDescent="0.45">
      <c r="A65" s="27"/>
      <c r="B65" s="28"/>
      <c r="C65" s="28"/>
      <c r="D65" s="28"/>
      <c r="E65" s="29"/>
      <c r="F65" s="30"/>
      <c r="G65" s="30"/>
      <c r="H65" s="30"/>
      <c r="I65" s="29"/>
      <c r="J65" s="31"/>
      <c r="K65" s="31"/>
      <c r="L65" s="31"/>
      <c r="M65" s="31"/>
      <c r="N65" s="29"/>
      <c r="O65" s="32"/>
      <c r="P65" s="29"/>
      <c r="Q65" s="3"/>
    </row>
    <row r="66" spans="1:17" ht="15.4" x14ac:dyDescent="0.45">
      <c r="A66" s="24" t="s">
        <v>44</v>
      </c>
      <c r="B66" s="25">
        <f>SUBTOTAL(9,B67:B81)</f>
        <v>203434.81</v>
      </c>
      <c r="C66" s="25">
        <f>SUBTOTAL(9,C67:C81)</f>
        <v>208195.03000000003</v>
      </c>
      <c r="D66" s="25">
        <f>SUBTOTAL(9,D67:D81)</f>
        <v>204193.01</v>
      </c>
      <c r="E66" s="26"/>
      <c r="F66" s="25">
        <f>SUBTOTAL(9,F67:F81)</f>
        <v>209501.09000000003</v>
      </c>
      <c r="G66" s="25">
        <f>SUBTOTAL(9,G67:G81)</f>
        <v>207815.86999999997</v>
      </c>
      <c r="H66" s="25">
        <f>SUBTOTAL(9,H67:H81)</f>
        <v>206744.73</v>
      </c>
      <c r="I66" s="26"/>
      <c r="J66" s="25">
        <f>SUBTOTAL(9,J67:J81)</f>
        <v>209336.76</v>
      </c>
      <c r="K66" s="25">
        <f>SUBTOTAL(9,K67:K81)</f>
        <v>267923.08</v>
      </c>
      <c r="L66" s="25">
        <f>SUBTOTAL(9,L67:L81)</f>
        <v>236607.35</v>
      </c>
      <c r="M66" s="25">
        <f>SUBTOTAL(9,M67:M81)</f>
        <v>58462.32</v>
      </c>
      <c r="N66" s="26"/>
      <c r="O66" s="25">
        <f>SUBTOTAL(9,O67:O81)</f>
        <v>265867.19</v>
      </c>
      <c r="P66" s="26">
        <f>SUBTOTAL(9,P67:P81)</f>
        <v>259485.73704500002</v>
      </c>
      <c r="Q66" s="3">
        <f t="shared" si="0"/>
        <v>-6381.4529549999861</v>
      </c>
    </row>
    <row r="67" spans="1:17" ht="15.4" x14ac:dyDescent="0.45">
      <c r="A67" s="27" t="s">
        <v>45</v>
      </c>
      <c r="B67" s="28">
        <v>58668</v>
      </c>
      <c r="C67" s="28">
        <v>61668</v>
      </c>
      <c r="D67" s="28">
        <v>61108.57</v>
      </c>
      <c r="E67" s="29"/>
      <c r="F67" s="30">
        <v>64681</v>
      </c>
      <c r="G67" s="30">
        <v>64681</v>
      </c>
      <c r="H67" s="30">
        <v>64681</v>
      </c>
      <c r="I67" s="29"/>
      <c r="J67" s="31">
        <v>65813</v>
      </c>
      <c r="K67" s="31">
        <v>67669.47</v>
      </c>
      <c r="L67" s="31">
        <v>60075.68</v>
      </c>
      <c r="M67" s="31">
        <v>1856.47</v>
      </c>
      <c r="N67" s="29"/>
      <c r="O67" s="32">
        <v>66965</v>
      </c>
      <c r="P67" s="29">
        <v>66965</v>
      </c>
      <c r="Q67" s="3">
        <f t="shared" si="0"/>
        <v>0</v>
      </c>
    </row>
    <row r="68" spans="1:17" ht="15.4" x14ac:dyDescent="0.45">
      <c r="A68" s="27" t="s">
        <v>46</v>
      </c>
      <c r="B68" s="28">
        <v>73933.2</v>
      </c>
      <c r="C68" s="28">
        <v>73933.2</v>
      </c>
      <c r="D68" s="28">
        <v>73933.2</v>
      </c>
      <c r="E68" s="29"/>
      <c r="F68" s="30">
        <v>73933.2</v>
      </c>
      <c r="G68" s="30">
        <v>71527.86</v>
      </c>
      <c r="H68" s="30">
        <v>71123.64</v>
      </c>
      <c r="I68" s="29"/>
      <c r="J68" s="31">
        <v>73933</v>
      </c>
      <c r="K68" s="31">
        <v>77674.009999999995</v>
      </c>
      <c r="L68" s="31">
        <v>77674.009999999995</v>
      </c>
      <c r="M68" s="31">
        <v>3741.01</v>
      </c>
      <c r="N68" s="29"/>
      <c r="O68" s="32">
        <v>77800</v>
      </c>
      <c r="P68" s="29">
        <f>K68</f>
        <v>77674.009999999995</v>
      </c>
      <c r="Q68" s="3">
        <f t="shared" si="0"/>
        <v>-125.99000000000524</v>
      </c>
    </row>
    <row r="69" spans="1:17" ht="15.4" x14ac:dyDescent="0.45">
      <c r="A69" s="27" t="s">
        <v>47</v>
      </c>
      <c r="B69" s="28">
        <v>9000</v>
      </c>
      <c r="C69" s="28">
        <v>8059.72</v>
      </c>
      <c r="D69" s="28">
        <v>7975.53</v>
      </c>
      <c r="E69" s="29"/>
      <c r="F69" s="30">
        <v>9000</v>
      </c>
      <c r="G69" s="30">
        <v>7761.06</v>
      </c>
      <c r="H69" s="30">
        <v>7761.06</v>
      </c>
      <c r="I69" s="29"/>
      <c r="J69" s="31">
        <v>8000</v>
      </c>
      <c r="K69" s="31">
        <v>6600</v>
      </c>
      <c r="L69" s="31">
        <v>1509.83</v>
      </c>
      <c r="M69" s="31">
        <v>0</v>
      </c>
      <c r="N69" s="29"/>
      <c r="O69" s="32">
        <v>8000</v>
      </c>
      <c r="P69" s="29">
        <v>8000</v>
      </c>
      <c r="Q69" s="3">
        <f t="shared" si="0"/>
        <v>0</v>
      </c>
    </row>
    <row r="70" spans="1:17" ht="15.4" hidden="1" x14ac:dyDescent="0.45">
      <c r="A70" s="27" t="s">
        <v>48</v>
      </c>
      <c r="B70" s="28">
        <v>0</v>
      </c>
      <c r="C70" s="28">
        <v>940.28</v>
      </c>
      <c r="D70" s="28">
        <v>0</v>
      </c>
      <c r="E70" s="29"/>
      <c r="F70" s="30">
        <v>0</v>
      </c>
      <c r="G70" s="30">
        <v>940.28</v>
      </c>
      <c r="H70" s="30">
        <v>940.28</v>
      </c>
      <c r="I70" s="29"/>
      <c r="J70" s="31">
        <v>0</v>
      </c>
      <c r="K70" s="31">
        <v>5900</v>
      </c>
      <c r="L70" s="31">
        <v>5280.19</v>
      </c>
      <c r="M70" s="31">
        <v>4500</v>
      </c>
      <c r="N70" s="29"/>
      <c r="O70" s="32">
        <v>5000</v>
      </c>
      <c r="P70" s="29">
        <v>0</v>
      </c>
      <c r="Q70" s="3">
        <f t="shared" si="0"/>
        <v>-5000</v>
      </c>
    </row>
    <row r="71" spans="1:17" ht="15.4" hidden="1" x14ac:dyDescent="0.45">
      <c r="A71" s="27" t="s">
        <v>49</v>
      </c>
      <c r="B71" s="28">
        <v>0</v>
      </c>
      <c r="C71" s="28">
        <v>0</v>
      </c>
      <c r="D71" s="28">
        <v>0</v>
      </c>
      <c r="E71" s="29"/>
      <c r="F71" s="30">
        <v>0</v>
      </c>
      <c r="G71" s="30">
        <v>0</v>
      </c>
      <c r="H71" s="30">
        <v>0</v>
      </c>
      <c r="I71" s="29"/>
      <c r="J71" s="31">
        <v>6500</v>
      </c>
      <c r="K71" s="31">
        <v>6500</v>
      </c>
      <c r="L71" s="31">
        <v>5320.16</v>
      </c>
      <c r="M71" s="31">
        <v>0</v>
      </c>
      <c r="N71" s="29"/>
      <c r="O71" s="32">
        <v>6500</v>
      </c>
      <c r="P71" s="29">
        <v>0</v>
      </c>
      <c r="Q71" s="3">
        <f t="shared" si="0"/>
        <v>-6500</v>
      </c>
    </row>
    <row r="72" spans="1:17" ht="15.4" x14ac:dyDescent="0.45">
      <c r="A72" s="27" t="s">
        <v>50</v>
      </c>
      <c r="B72" s="28">
        <v>200</v>
      </c>
      <c r="C72" s="28">
        <v>200</v>
      </c>
      <c r="D72" s="28">
        <v>146.32</v>
      </c>
      <c r="E72" s="29"/>
      <c r="F72" s="30">
        <v>200</v>
      </c>
      <c r="G72" s="30">
        <v>200</v>
      </c>
      <c r="H72" s="30">
        <v>136.75</v>
      </c>
      <c r="I72" s="29"/>
      <c r="J72" s="31">
        <v>200</v>
      </c>
      <c r="K72" s="31">
        <v>200</v>
      </c>
      <c r="L72" s="31">
        <v>0</v>
      </c>
      <c r="M72" s="31">
        <v>0</v>
      </c>
      <c r="N72" s="29"/>
      <c r="O72" s="32">
        <v>400</v>
      </c>
      <c r="P72" s="29">
        <v>400</v>
      </c>
      <c r="Q72" s="3">
        <f t="shared" si="0"/>
        <v>0</v>
      </c>
    </row>
    <row r="73" spans="1:17" ht="15.4" x14ac:dyDescent="0.45">
      <c r="A73" s="27" t="s">
        <v>51</v>
      </c>
      <c r="B73" s="28">
        <v>37600</v>
      </c>
      <c r="C73" s="28">
        <v>37700</v>
      </c>
      <c r="D73" s="28">
        <v>36319.71</v>
      </c>
      <c r="E73" s="29"/>
      <c r="F73" s="30">
        <v>37600</v>
      </c>
      <c r="G73" s="30">
        <v>38188.26</v>
      </c>
      <c r="H73" s="30">
        <v>37920.080000000002</v>
      </c>
      <c r="I73" s="29"/>
      <c r="J73" s="31">
        <v>17700</v>
      </c>
      <c r="K73" s="31">
        <v>13899</v>
      </c>
      <c r="L73" s="31">
        <v>12384.34</v>
      </c>
      <c r="M73" s="31">
        <v>0</v>
      </c>
      <c r="N73" s="29"/>
      <c r="O73" s="32">
        <v>9000</v>
      </c>
      <c r="P73" s="29">
        <v>9000</v>
      </c>
      <c r="Q73" s="3">
        <f t="shared" si="0"/>
        <v>0</v>
      </c>
    </row>
    <row r="74" spans="1:17" ht="15.4" x14ac:dyDescent="0.45">
      <c r="A74" s="27" t="s">
        <v>52</v>
      </c>
      <c r="B74" s="28">
        <v>0</v>
      </c>
      <c r="C74" s="28">
        <v>0</v>
      </c>
      <c r="D74" s="28">
        <v>0</v>
      </c>
      <c r="E74" s="29"/>
      <c r="F74" s="30">
        <v>0</v>
      </c>
      <c r="G74" s="30">
        <v>0</v>
      </c>
      <c r="H74" s="30">
        <v>0</v>
      </c>
      <c r="I74" s="29"/>
      <c r="J74" s="31">
        <v>13000</v>
      </c>
      <c r="K74" s="31">
        <v>16925</v>
      </c>
      <c r="L74" s="31">
        <v>14675</v>
      </c>
      <c r="M74" s="31">
        <v>0</v>
      </c>
      <c r="N74" s="29"/>
      <c r="O74" s="32">
        <v>18500</v>
      </c>
      <c r="P74" s="29">
        <v>18500</v>
      </c>
      <c r="Q74" s="3">
        <f t="shared" si="0"/>
        <v>0</v>
      </c>
    </row>
    <row r="75" spans="1:17" ht="15.4" x14ac:dyDescent="0.45">
      <c r="A75" s="27" t="s">
        <v>53</v>
      </c>
      <c r="B75" s="28">
        <v>0</v>
      </c>
      <c r="C75" s="28">
        <v>0</v>
      </c>
      <c r="D75" s="28">
        <v>0</v>
      </c>
      <c r="E75" s="29"/>
      <c r="F75" s="30">
        <v>0</v>
      </c>
      <c r="G75" s="30">
        <v>0</v>
      </c>
      <c r="H75" s="30">
        <v>0</v>
      </c>
      <c r="I75" s="29"/>
      <c r="J75" s="31">
        <v>0</v>
      </c>
      <c r="K75" s="31">
        <v>0</v>
      </c>
      <c r="L75" s="31">
        <v>0</v>
      </c>
      <c r="M75" s="31">
        <v>0</v>
      </c>
      <c r="N75" s="29"/>
      <c r="O75" s="32">
        <v>0</v>
      </c>
      <c r="P75" s="29">
        <v>6500</v>
      </c>
      <c r="Q75" s="3">
        <f t="shared" si="0"/>
        <v>6500</v>
      </c>
    </row>
    <row r="76" spans="1:17" ht="15.4" x14ac:dyDescent="0.45">
      <c r="A76" s="27" t="s">
        <v>54</v>
      </c>
      <c r="B76" s="28">
        <v>1000</v>
      </c>
      <c r="C76" s="28">
        <v>862.15</v>
      </c>
      <c r="D76" s="28">
        <v>776.84</v>
      </c>
      <c r="E76" s="29"/>
      <c r="F76" s="30">
        <v>1000</v>
      </c>
      <c r="G76" s="30">
        <v>0</v>
      </c>
      <c r="H76" s="30">
        <v>0</v>
      </c>
      <c r="I76" s="29"/>
      <c r="J76" s="31">
        <v>0</v>
      </c>
      <c r="K76" s="31">
        <v>1000</v>
      </c>
      <c r="L76" s="31">
        <v>0</v>
      </c>
      <c r="M76" s="31">
        <v>1000</v>
      </c>
      <c r="N76" s="29"/>
      <c r="O76" s="32">
        <v>1000</v>
      </c>
      <c r="P76" s="29">
        <v>1000</v>
      </c>
      <c r="Q76" s="3">
        <f t="shared" si="0"/>
        <v>0</v>
      </c>
    </row>
    <row r="77" spans="1:17" ht="15.4" x14ac:dyDescent="0.45">
      <c r="A77" s="27" t="s">
        <v>55</v>
      </c>
      <c r="B77" s="28">
        <v>0</v>
      </c>
      <c r="C77" s="28">
        <v>1000</v>
      </c>
      <c r="D77" s="28">
        <v>721.98</v>
      </c>
      <c r="E77" s="29"/>
      <c r="F77" s="30">
        <v>0</v>
      </c>
      <c r="G77" s="30">
        <v>1000</v>
      </c>
      <c r="H77" s="30">
        <v>755.56</v>
      </c>
      <c r="I77" s="29"/>
      <c r="J77" s="31">
        <v>0</v>
      </c>
      <c r="K77" s="31">
        <v>1500</v>
      </c>
      <c r="L77" s="31">
        <v>982.92</v>
      </c>
      <c r="M77" s="31">
        <v>1500</v>
      </c>
      <c r="N77" s="29"/>
      <c r="O77" s="32">
        <v>1500</v>
      </c>
      <c r="P77" s="29">
        <v>1500</v>
      </c>
      <c r="Q77" s="3">
        <f t="shared" si="0"/>
        <v>0</v>
      </c>
    </row>
    <row r="78" spans="1:17" ht="15.4" x14ac:dyDescent="0.45">
      <c r="A78" s="27" t="s">
        <v>56</v>
      </c>
      <c r="B78" s="28">
        <v>2546.7199999999998</v>
      </c>
      <c r="C78" s="28">
        <v>2881.29</v>
      </c>
      <c r="D78" s="28">
        <v>2834.57</v>
      </c>
      <c r="E78" s="29"/>
      <c r="F78" s="30">
        <v>2600</v>
      </c>
      <c r="G78" s="30">
        <v>2600</v>
      </c>
      <c r="H78" s="30">
        <v>2591.89</v>
      </c>
      <c r="I78" s="29"/>
      <c r="J78" s="31">
        <v>2600</v>
      </c>
      <c r="K78" s="31">
        <v>2600</v>
      </c>
      <c r="L78" s="31">
        <v>1273.3599999999999</v>
      </c>
      <c r="M78" s="31">
        <v>0</v>
      </c>
      <c r="N78" s="29"/>
      <c r="O78" s="32">
        <v>2600</v>
      </c>
      <c r="P78" s="29">
        <v>2600</v>
      </c>
      <c r="Q78" s="3">
        <f t="shared" si="0"/>
        <v>0</v>
      </c>
    </row>
    <row r="79" spans="1:17" ht="15.4" x14ac:dyDescent="0.45">
      <c r="A79" s="27" t="s">
        <v>57</v>
      </c>
      <c r="B79" s="28">
        <v>0</v>
      </c>
      <c r="C79" s="28">
        <v>0</v>
      </c>
      <c r="D79" s="28">
        <v>0</v>
      </c>
      <c r="E79" s="29"/>
      <c r="F79" s="30">
        <v>0</v>
      </c>
      <c r="G79" s="30">
        <v>0</v>
      </c>
      <c r="H79" s="30">
        <v>0</v>
      </c>
      <c r="I79" s="29"/>
      <c r="J79" s="31">
        <v>0</v>
      </c>
      <c r="K79" s="31">
        <v>45000</v>
      </c>
      <c r="L79" s="31">
        <v>36648.76</v>
      </c>
      <c r="M79" s="31">
        <v>45000</v>
      </c>
      <c r="N79" s="29"/>
      <c r="O79" s="32">
        <v>45000</v>
      </c>
      <c r="P79" s="29">
        <v>45000</v>
      </c>
      <c r="Q79" s="3">
        <f t="shared" si="0"/>
        <v>0</v>
      </c>
    </row>
    <row r="80" spans="1:17" ht="15.4" x14ac:dyDescent="0.45">
      <c r="A80" s="27" t="s">
        <v>58</v>
      </c>
      <c r="B80" s="28">
        <v>1922.72</v>
      </c>
      <c r="C80" s="28">
        <v>1966.22</v>
      </c>
      <c r="D80" s="28">
        <v>1786.37</v>
      </c>
      <c r="E80" s="29"/>
      <c r="F80" s="30">
        <v>1922.72</v>
      </c>
      <c r="G80" s="30">
        <v>1904.86</v>
      </c>
      <c r="H80" s="30">
        <v>1821.92</v>
      </c>
      <c r="I80" s="29"/>
      <c r="J80" s="31">
        <v>2026.32</v>
      </c>
      <c r="K80" s="31">
        <v>2107.5100000000002</v>
      </c>
      <c r="L80" s="31">
        <v>1852.37</v>
      </c>
      <c r="M80" s="31">
        <v>81.19</v>
      </c>
      <c r="N80" s="29"/>
      <c r="O80" s="32">
        <v>2215.09</v>
      </c>
      <c r="P80" s="29">
        <f>(P67+P68)*0.0145</f>
        <v>2097.2656450000004</v>
      </c>
      <c r="Q80" s="3">
        <f t="shared" si="0"/>
        <v>-117.82435499999974</v>
      </c>
    </row>
    <row r="81" spans="1:17" ht="15.4" x14ac:dyDescent="0.45">
      <c r="A81" s="27" t="s">
        <v>59</v>
      </c>
      <c r="B81" s="28">
        <v>18564.169999999998</v>
      </c>
      <c r="C81" s="28">
        <v>18984.169999999998</v>
      </c>
      <c r="D81" s="28">
        <v>18589.919999999998</v>
      </c>
      <c r="E81" s="29"/>
      <c r="F81" s="30">
        <v>18564.169999999998</v>
      </c>
      <c r="G81" s="30">
        <v>19012.55</v>
      </c>
      <c r="H81" s="30">
        <v>19012.55</v>
      </c>
      <c r="I81" s="29"/>
      <c r="J81" s="31">
        <v>19564.439999999999</v>
      </c>
      <c r="K81" s="31">
        <v>20348.09</v>
      </c>
      <c r="L81" s="31">
        <v>18930.73</v>
      </c>
      <c r="M81" s="31">
        <v>783.65</v>
      </c>
      <c r="N81" s="29"/>
      <c r="O81" s="32">
        <v>21387.1</v>
      </c>
      <c r="P81" s="29">
        <f>(P67+P68)*0.14</f>
        <v>20249.461400000004</v>
      </c>
      <c r="Q81" s="3">
        <f t="shared" si="0"/>
        <v>-1137.6385999999948</v>
      </c>
    </row>
    <row r="82" spans="1:17" ht="15.4" x14ac:dyDescent="0.45">
      <c r="A82" s="27"/>
      <c r="B82" s="28"/>
      <c r="C82" s="28"/>
      <c r="D82" s="28"/>
      <c r="E82" s="29"/>
      <c r="F82" s="30"/>
      <c r="G82" s="30"/>
      <c r="H82" s="30"/>
      <c r="I82" s="29"/>
      <c r="J82" s="31"/>
      <c r="K82" s="31"/>
      <c r="L82" s="31"/>
      <c r="M82" s="31"/>
      <c r="N82" s="29"/>
      <c r="O82" s="32"/>
      <c r="P82" s="29"/>
      <c r="Q82" s="3"/>
    </row>
    <row r="83" spans="1:17" ht="15.4" x14ac:dyDescent="0.45">
      <c r="A83" s="24" t="s">
        <v>60</v>
      </c>
      <c r="B83" s="25">
        <f>SUBTOTAL(9,B84:B98)</f>
        <v>903671.20000000007</v>
      </c>
      <c r="C83" s="25">
        <f>SUBTOTAL(9,C84:C98)</f>
        <v>912347.07000000007</v>
      </c>
      <c r="D83" s="25">
        <f>SUBTOTAL(9,D84:D98)</f>
        <v>890234.83000000007</v>
      </c>
      <c r="E83" s="26"/>
      <c r="F83" s="25">
        <f>SUBTOTAL(9,F84:F98)</f>
        <v>907201.42999999993</v>
      </c>
      <c r="G83" s="25">
        <f>SUBTOTAL(9,G84:G98)</f>
        <v>890381.05999999994</v>
      </c>
      <c r="H83" s="25">
        <f>SUBTOTAL(9,H84:H98)</f>
        <v>868215.99999999988</v>
      </c>
      <c r="I83" s="26"/>
      <c r="J83" s="25">
        <f>SUBTOTAL(9,J84:J98)</f>
        <v>915477.55999999994</v>
      </c>
      <c r="K83" s="25">
        <f>SUBTOTAL(9,K84:K98)</f>
        <v>987214.2799999998</v>
      </c>
      <c r="L83" s="25">
        <f>SUBTOTAL(9,L84:L98)</f>
        <v>868032.05000000016</v>
      </c>
      <c r="M83" s="25">
        <f>SUBTOTAL(9,M84:M98)</f>
        <v>59102.570000000007</v>
      </c>
      <c r="N83" s="26"/>
      <c r="O83" s="25">
        <f>SUBTOTAL(9,O84:O98)</f>
        <v>949851.84</v>
      </c>
      <c r="P83" s="26">
        <f>SUBTOTAL(9,P84:P98)</f>
        <v>948548.06960499985</v>
      </c>
      <c r="Q83" s="3">
        <f t="shared" si="0"/>
        <v>-1303.770395000116</v>
      </c>
    </row>
    <row r="84" spans="1:17" ht="15.4" x14ac:dyDescent="0.45">
      <c r="A84" s="27" t="s">
        <v>61</v>
      </c>
      <c r="B84" s="28">
        <v>115870</v>
      </c>
      <c r="C84" s="28">
        <v>115870</v>
      </c>
      <c r="D84" s="28">
        <v>115535.97</v>
      </c>
      <c r="E84" s="29"/>
      <c r="F84" s="30">
        <v>117897</v>
      </c>
      <c r="G84" s="30">
        <v>117897</v>
      </c>
      <c r="H84" s="30">
        <v>115870</v>
      </c>
      <c r="I84" s="29"/>
      <c r="J84" s="31">
        <v>123292.97</v>
      </c>
      <c r="K84" s="31">
        <v>123292.97</v>
      </c>
      <c r="L84" s="31">
        <v>109015.97</v>
      </c>
      <c r="M84" s="31">
        <v>0</v>
      </c>
      <c r="N84" s="29"/>
      <c r="O84" s="32">
        <v>122060</v>
      </c>
      <c r="P84" s="29">
        <v>122060</v>
      </c>
      <c r="Q84" s="3">
        <f t="shared" ref="Q84:Q147" si="1">P84-O84</f>
        <v>0</v>
      </c>
    </row>
    <row r="85" spans="1:17" ht="15.4" x14ac:dyDescent="0.45">
      <c r="A85" s="27" t="s">
        <v>62</v>
      </c>
      <c r="B85" s="28">
        <v>24768</v>
      </c>
      <c r="C85" s="28">
        <v>24768</v>
      </c>
      <c r="D85" s="28">
        <v>24696.75</v>
      </c>
      <c r="E85" s="29"/>
      <c r="F85" s="30">
        <v>25202</v>
      </c>
      <c r="G85" s="30">
        <v>25202</v>
      </c>
      <c r="H85" s="30">
        <v>24768</v>
      </c>
      <c r="I85" s="29"/>
      <c r="J85" s="31">
        <v>26358.77</v>
      </c>
      <c r="K85" s="31">
        <v>26358.77</v>
      </c>
      <c r="L85" s="31">
        <v>23307.11</v>
      </c>
      <c r="M85" s="31">
        <v>0</v>
      </c>
      <c r="N85" s="29"/>
      <c r="O85" s="32">
        <v>26091</v>
      </c>
      <c r="P85" s="29">
        <v>26091</v>
      </c>
      <c r="Q85" s="3">
        <f t="shared" si="1"/>
        <v>0</v>
      </c>
    </row>
    <row r="86" spans="1:17" ht="15.4" x14ac:dyDescent="0.45">
      <c r="A86" s="27" t="s">
        <v>63</v>
      </c>
      <c r="B86" s="28">
        <v>568907</v>
      </c>
      <c r="C86" s="28">
        <v>568907</v>
      </c>
      <c r="D86" s="28">
        <v>567906.76</v>
      </c>
      <c r="E86" s="29"/>
      <c r="F86" s="30">
        <v>568907</v>
      </c>
      <c r="G86" s="30">
        <v>550105.41</v>
      </c>
      <c r="H86" s="30">
        <v>549049.86</v>
      </c>
      <c r="I86" s="29"/>
      <c r="J86" s="31">
        <v>568907</v>
      </c>
      <c r="K86" s="31">
        <v>619693.68999999994</v>
      </c>
      <c r="L86" s="31">
        <v>555612.79</v>
      </c>
      <c r="M86" s="31">
        <v>50786.69</v>
      </c>
      <c r="N86" s="29"/>
      <c r="O86" s="32">
        <v>597693.68999999994</v>
      </c>
      <c r="P86" s="29">
        <f>597693.69+750</f>
        <v>598443.68999999994</v>
      </c>
      <c r="Q86" s="3">
        <f t="shared" si="1"/>
        <v>750</v>
      </c>
    </row>
    <row r="87" spans="1:17" ht="15.4" x14ac:dyDescent="0.45">
      <c r="A87" s="27" t="s">
        <v>64</v>
      </c>
      <c r="B87" s="28">
        <v>13043</v>
      </c>
      <c r="C87" s="28">
        <v>10000</v>
      </c>
      <c r="D87" s="28">
        <v>9860.42</v>
      </c>
      <c r="E87" s="29"/>
      <c r="F87" s="30">
        <v>13043</v>
      </c>
      <c r="G87" s="30">
        <v>8086.85</v>
      </c>
      <c r="H87" s="30">
        <v>6720.93</v>
      </c>
      <c r="I87" s="29"/>
      <c r="J87" s="31">
        <v>14043</v>
      </c>
      <c r="K87" s="31">
        <v>15374.58</v>
      </c>
      <c r="L87" s="31">
        <v>15144.43</v>
      </c>
      <c r="M87" s="31">
        <v>0</v>
      </c>
      <c r="N87" s="29"/>
      <c r="O87" s="32">
        <v>14043</v>
      </c>
      <c r="P87" s="29">
        <v>14043</v>
      </c>
      <c r="Q87" s="3">
        <f t="shared" si="1"/>
        <v>0</v>
      </c>
    </row>
    <row r="88" spans="1:17" ht="15.4" hidden="1" x14ac:dyDescent="0.45">
      <c r="A88" s="27" t="s">
        <v>65</v>
      </c>
      <c r="B88" s="28">
        <v>0</v>
      </c>
      <c r="C88" s="28">
        <v>3043</v>
      </c>
      <c r="D88" s="28">
        <v>2765.37</v>
      </c>
      <c r="E88" s="29"/>
      <c r="F88" s="30">
        <v>0</v>
      </c>
      <c r="G88" s="30">
        <v>219.94</v>
      </c>
      <c r="H88" s="30">
        <v>219.94</v>
      </c>
      <c r="I88" s="29"/>
      <c r="J88" s="31">
        <v>0</v>
      </c>
      <c r="K88" s="31">
        <v>2806.58</v>
      </c>
      <c r="L88" s="31">
        <v>0</v>
      </c>
      <c r="M88" s="31">
        <v>2806.58</v>
      </c>
      <c r="N88" s="29"/>
      <c r="O88" s="32">
        <v>0</v>
      </c>
      <c r="P88" s="29">
        <v>0</v>
      </c>
      <c r="Q88" s="3">
        <f t="shared" si="1"/>
        <v>0</v>
      </c>
    </row>
    <row r="89" spans="1:17" ht="15.4" hidden="1" x14ac:dyDescent="0.45">
      <c r="A89" s="27" t="s">
        <v>66</v>
      </c>
      <c r="B89" s="28">
        <v>9000</v>
      </c>
      <c r="C89" s="28">
        <v>9425.8700000000008</v>
      </c>
      <c r="D89" s="28">
        <v>7413.62</v>
      </c>
      <c r="E89" s="29"/>
      <c r="F89" s="30">
        <v>9000</v>
      </c>
      <c r="G89" s="30">
        <v>10456.790000000001</v>
      </c>
      <c r="H89" s="30">
        <v>8838.7199999999993</v>
      </c>
      <c r="I89" s="29"/>
      <c r="J89" s="31">
        <v>9000</v>
      </c>
      <c r="K89" s="31">
        <v>9031.1299999999992</v>
      </c>
      <c r="L89" s="31">
        <v>6601.65</v>
      </c>
      <c r="M89" s="31">
        <v>0</v>
      </c>
      <c r="N89" s="29"/>
      <c r="O89" s="32">
        <v>0</v>
      </c>
      <c r="P89" s="29">
        <v>0</v>
      </c>
      <c r="Q89" s="3">
        <f t="shared" si="1"/>
        <v>0</v>
      </c>
    </row>
    <row r="90" spans="1:17" ht="15.4" hidden="1" x14ac:dyDescent="0.45">
      <c r="A90" s="27" t="s">
        <v>67</v>
      </c>
      <c r="B90" s="28">
        <v>8100</v>
      </c>
      <c r="C90" s="28">
        <v>8100</v>
      </c>
      <c r="D90" s="28">
        <v>8100</v>
      </c>
      <c r="E90" s="29"/>
      <c r="F90" s="30">
        <v>8100</v>
      </c>
      <c r="G90" s="30">
        <v>8100</v>
      </c>
      <c r="H90" s="30">
        <v>8100</v>
      </c>
      <c r="I90" s="29"/>
      <c r="J90" s="31">
        <v>0</v>
      </c>
      <c r="K90" s="31">
        <v>0</v>
      </c>
      <c r="L90" s="31">
        <v>0</v>
      </c>
      <c r="M90" s="31">
        <v>0</v>
      </c>
      <c r="N90" s="29"/>
      <c r="O90" s="32">
        <v>0</v>
      </c>
      <c r="P90" s="29">
        <v>0</v>
      </c>
      <c r="Q90" s="3">
        <f t="shared" si="1"/>
        <v>0</v>
      </c>
    </row>
    <row r="91" spans="1:17" ht="15.4" x14ac:dyDescent="0.45">
      <c r="A91" s="27" t="s">
        <v>68</v>
      </c>
      <c r="B91" s="28">
        <v>10000</v>
      </c>
      <c r="C91" s="28">
        <v>18250</v>
      </c>
      <c r="D91" s="28">
        <v>8250</v>
      </c>
      <c r="E91" s="29"/>
      <c r="F91" s="30">
        <v>11000</v>
      </c>
      <c r="G91" s="30">
        <v>21000</v>
      </c>
      <c r="H91" s="30">
        <v>10000</v>
      </c>
      <c r="I91" s="29"/>
      <c r="J91" s="31">
        <v>11000</v>
      </c>
      <c r="K91" s="31">
        <v>22000</v>
      </c>
      <c r="L91" s="31">
        <v>11000</v>
      </c>
      <c r="M91" s="31">
        <v>0</v>
      </c>
      <c r="N91" s="29"/>
      <c r="O91" s="32">
        <v>11000</v>
      </c>
      <c r="P91" s="29">
        <v>11000</v>
      </c>
      <c r="Q91" s="3">
        <f t="shared" si="1"/>
        <v>0</v>
      </c>
    </row>
    <row r="92" spans="1:17" ht="15.4" x14ac:dyDescent="0.45">
      <c r="A92" s="27" t="s">
        <v>69</v>
      </c>
      <c r="B92" s="28">
        <v>0</v>
      </c>
      <c r="C92" s="28">
        <v>0</v>
      </c>
      <c r="D92" s="28">
        <v>0</v>
      </c>
      <c r="E92" s="29"/>
      <c r="F92" s="30">
        <v>0</v>
      </c>
      <c r="G92" s="30">
        <v>0</v>
      </c>
      <c r="H92" s="30">
        <v>0</v>
      </c>
      <c r="I92" s="29"/>
      <c r="J92" s="31">
        <v>8100</v>
      </c>
      <c r="K92" s="31">
        <v>8100</v>
      </c>
      <c r="L92" s="31">
        <v>8100</v>
      </c>
      <c r="M92" s="31">
        <v>0</v>
      </c>
      <c r="N92" s="29"/>
      <c r="O92" s="32">
        <v>8100</v>
      </c>
      <c r="P92" s="29">
        <v>8100</v>
      </c>
      <c r="Q92" s="3">
        <f t="shared" si="1"/>
        <v>0</v>
      </c>
    </row>
    <row r="93" spans="1:17" ht="15.4" x14ac:dyDescent="0.45">
      <c r="A93" s="27" t="s">
        <v>70</v>
      </c>
      <c r="B93" s="28">
        <v>0</v>
      </c>
      <c r="C93" s="28">
        <v>0</v>
      </c>
      <c r="D93" s="28">
        <v>0</v>
      </c>
      <c r="E93" s="29"/>
      <c r="F93" s="30">
        <v>0</v>
      </c>
      <c r="G93" s="30">
        <v>0</v>
      </c>
      <c r="H93" s="30">
        <v>0</v>
      </c>
      <c r="I93" s="29"/>
      <c r="J93" s="31">
        <v>0</v>
      </c>
      <c r="K93" s="31">
        <v>0</v>
      </c>
      <c r="L93" s="31">
        <v>0</v>
      </c>
      <c r="M93" s="31">
        <v>0</v>
      </c>
      <c r="N93" s="29"/>
      <c r="O93" s="32">
        <v>9000</v>
      </c>
      <c r="P93" s="29">
        <v>9000</v>
      </c>
      <c r="Q93" s="3">
        <f t="shared" si="1"/>
        <v>0</v>
      </c>
    </row>
    <row r="94" spans="1:17" ht="15.4" x14ac:dyDescent="0.45">
      <c r="A94" s="27" t="s">
        <v>71</v>
      </c>
      <c r="B94" s="28">
        <v>4000</v>
      </c>
      <c r="C94" s="28">
        <v>4000</v>
      </c>
      <c r="D94" s="28">
        <v>753.96</v>
      </c>
      <c r="E94" s="29"/>
      <c r="F94" s="30">
        <v>3000</v>
      </c>
      <c r="G94" s="30">
        <v>2000</v>
      </c>
      <c r="H94" s="30">
        <v>288.83999999999997</v>
      </c>
      <c r="I94" s="29"/>
      <c r="J94" s="31">
        <v>3000</v>
      </c>
      <c r="K94" s="31">
        <v>3271.44</v>
      </c>
      <c r="L94" s="31">
        <v>570.72</v>
      </c>
      <c r="M94" s="31">
        <v>0</v>
      </c>
      <c r="N94" s="29"/>
      <c r="O94" s="32">
        <v>3000</v>
      </c>
      <c r="P94" s="29">
        <v>3000</v>
      </c>
      <c r="Q94" s="3">
        <f t="shared" si="1"/>
        <v>0</v>
      </c>
    </row>
    <row r="95" spans="1:17" ht="15.4" x14ac:dyDescent="0.45">
      <c r="A95" s="27" t="s">
        <v>72</v>
      </c>
      <c r="B95" s="28">
        <v>39358.5</v>
      </c>
      <c r="C95" s="28">
        <v>39358.5</v>
      </c>
      <c r="D95" s="28">
        <v>39358.5</v>
      </c>
      <c r="E95" s="29"/>
      <c r="F95" s="30">
        <v>40047.5</v>
      </c>
      <c r="G95" s="30">
        <v>40047.5</v>
      </c>
      <c r="H95" s="30">
        <v>40047.5</v>
      </c>
      <c r="I95" s="29"/>
      <c r="J95" s="31">
        <v>40758.5</v>
      </c>
      <c r="K95" s="31">
        <v>40758.5</v>
      </c>
      <c r="L95" s="31">
        <v>40758.5</v>
      </c>
      <c r="M95" s="31">
        <v>0</v>
      </c>
      <c r="N95" s="29"/>
      <c r="O95" s="32">
        <v>41461.5</v>
      </c>
      <c r="P95" s="29">
        <v>41461.5</v>
      </c>
      <c r="Q95" s="3">
        <f t="shared" si="1"/>
        <v>0</v>
      </c>
    </row>
    <row r="96" spans="1:17" ht="15.4" hidden="1" x14ac:dyDescent="0.45">
      <c r="A96" s="27" t="s">
        <v>73</v>
      </c>
      <c r="B96" s="28">
        <v>1000</v>
      </c>
      <c r="C96" s="28">
        <v>1000</v>
      </c>
      <c r="D96" s="28">
        <v>112.5</v>
      </c>
      <c r="E96" s="29"/>
      <c r="F96" s="30">
        <v>1000</v>
      </c>
      <c r="G96" s="30">
        <v>0</v>
      </c>
      <c r="H96" s="30">
        <v>0</v>
      </c>
      <c r="I96" s="29"/>
      <c r="J96" s="31">
        <v>0</v>
      </c>
      <c r="K96" s="31">
        <v>0</v>
      </c>
      <c r="L96" s="31">
        <v>0</v>
      </c>
      <c r="M96" s="31">
        <v>0</v>
      </c>
      <c r="N96" s="29"/>
      <c r="O96" s="32">
        <v>0</v>
      </c>
      <c r="P96" s="29">
        <v>0</v>
      </c>
      <c r="Q96" s="3">
        <f t="shared" si="1"/>
        <v>0</v>
      </c>
    </row>
    <row r="97" spans="1:17" ht="15.4" x14ac:dyDescent="0.45">
      <c r="A97" s="27" t="s">
        <v>74</v>
      </c>
      <c r="B97" s="28">
        <v>10288.4</v>
      </c>
      <c r="C97" s="28">
        <v>10288.4</v>
      </c>
      <c r="D97" s="28">
        <v>8881.2900000000009</v>
      </c>
      <c r="E97" s="29"/>
      <c r="F97" s="30">
        <v>10324.09</v>
      </c>
      <c r="G97" s="30">
        <v>10153.08</v>
      </c>
      <c r="H97" s="30">
        <v>8756.5</v>
      </c>
      <c r="I97" s="29"/>
      <c r="J97" s="31">
        <v>10419.1</v>
      </c>
      <c r="K97" s="31">
        <v>11338.26</v>
      </c>
      <c r="L97" s="31">
        <v>8841.0499999999993</v>
      </c>
      <c r="M97" s="31">
        <v>919.16</v>
      </c>
      <c r="N97" s="29"/>
      <c r="O97" s="32">
        <v>11018.37</v>
      </c>
      <c r="P97" s="29">
        <f>(P84+P85+P86)*0.0145</f>
        <v>10825.623004999999</v>
      </c>
      <c r="Q97" s="3">
        <f t="shared" si="1"/>
        <v>-192.74699500000133</v>
      </c>
    </row>
    <row r="98" spans="1:17" ht="15.4" x14ac:dyDescent="0.45">
      <c r="A98" s="27" t="s">
        <v>75</v>
      </c>
      <c r="B98" s="28">
        <v>99336.3</v>
      </c>
      <c r="C98" s="28">
        <v>99336.3</v>
      </c>
      <c r="D98" s="28">
        <v>96599.69</v>
      </c>
      <c r="E98" s="29"/>
      <c r="F98" s="30">
        <v>99680.84</v>
      </c>
      <c r="G98" s="30">
        <v>97112.49</v>
      </c>
      <c r="H98" s="30">
        <v>95555.71</v>
      </c>
      <c r="I98" s="29"/>
      <c r="J98" s="31">
        <v>100598.22</v>
      </c>
      <c r="K98" s="31">
        <v>105188.36</v>
      </c>
      <c r="L98" s="31">
        <v>89079.83</v>
      </c>
      <c r="M98" s="31">
        <v>4590.1400000000003</v>
      </c>
      <c r="N98" s="29"/>
      <c r="O98" s="32">
        <v>106384.28</v>
      </c>
      <c r="P98" s="29">
        <f>(P84+P85+P86)*0.14</f>
        <v>104523.25660000001</v>
      </c>
      <c r="Q98" s="3">
        <f t="shared" si="1"/>
        <v>-1861.0233999999909</v>
      </c>
    </row>
    <row r="99" spans="1:17" ht="15.4" x14ac:dyDescent="0.45">
      <c r="A99" s="27"/>
      <c r="B99" s="28"/>
      <c r="C99" s="28"/>
      <c r="D99" s="28"/>
      <c r="E99" s="29"/>
      <c r="F99" s="30"/>
      <c r="G99" s="30"/>
      <c r="H99" s="30"/>
      <c r="I99" s="29"/>
      <c r="J99" s="31"/>
      <c r="K99" s="31"/>
      <c r="L99" s="31"/>
      <c r="M99" s="31"/>
      <c r="N99" s="29"/>
      <c r="O99" s="32"/>
      <c r="P99" s="29"/>
      <c r="Q99" s="3"/>
    </row>
    <row r="100" spans="1:17" ht="15.4" x14ac:dyDescent="0.45">
      <c r="A100" s="24" t="s">
        <v>76</v>
      </c>
      <c r="B100" s="25">
        <f>SUBTOTAL(9,B101:B101)</f>
        <v>109000</v>
      </c>
      <c r="C100" s="25">
        <f>SUBTOTAL(9,C101:C101)</f>
        <v>109000</v>
      </c>
      <c r="D100" s="25">
        <f>SUBTOTAL(9,D101:D101)</f>
        <v>92644</v>
      </c>
      <c r="E100" s="26"/>
      <c r="F100" s="25">
        <f>SUBTOTAL(9,F101:F101)</f>
        <v>95000</v>
      </c>
      <c r="G100" s="25">
        <f>SUBTOTAL(9,G101:G101)</f>
        <v>95000</v>
      </c>
      <c r="H100" s="25">
        <f>SUBTOTAL(9,H101:H101)</f>
        <v>94448</v>
      </c>
      <c r="I100" s="26"/>
      <c r="J100" s="25">
        <f>SUBTOTAL(9,J101:J101)</f>
        <v>95000</v>
      </c>
      <c r="K100" s="25">
        <f>SUBTOTAL(9,K101:K101)</f>
        <v>96500</v>
      </c>
      <c r="L100" s="25">
        <f>SUBTOTAL(9,L101:L101)</f>
        <v>95037.75</v>
      </c>
      <c r="M100" s="25">
        <f>SUBTOTAL(9,M101:M101)</f>
        <v>1500</v>
      </c>
      <c r="N100" s="26"/>
      <c r="O100" s="25">
        <f>SUBTOTAL(9,O101:O101)</f>
        <v>95100</v>
      </c>
      <c r="P100" s="26">
        <f>SUBTOTAL(9,P101:P101)</f>
        <v>95100</v>
      </c>
      <c r="Q100" s="3">
        <f t="shared" si="1"/>
        <v>0</v>
      </c>
    </row>
    <row r="101" spans="1:17" ht="15.4" x14ac:dyDescent="0.45">
      <c r="A101" s="27" t="s">
        <v>77</v>
      </c>
      <c r="B101" s="28">
        <v>109000</v>
      </c>
      <c r="C101" s="28">
        <v>109000</v>
      </c>
      <c r="D101" s="28">
        <v>92644</v>
      </c>
      <c r="E101" s="29"/>
      <c r="F101" s="30">
        <v>95000</v>
      </c>
      <c r="G101" s="30">
        <v>95000</v>
      </c>
      <c r="H101" s="30">
        <v>94448</v>
      </c>
      <c r="I101" s="29"/>
      <c r="J101" s="31">
        <v>95000</v>
      </c>
      <c r="K101" s="31">
        <v>96500</v>
      </c>
      <c r="L101" s="31">
        <v>95037.75</v>
      </c>
      <c r="M101" s="31">
        <v>1500</v>
      </c>
      <c r="N101" s="29"/>
      <c r="O101" s="32">
        <v>95100</v>
      </c>
      <c r="P101" s="29">
        <v>95100</v>
      </c>
      <c r="Q101" s="3">
        <f t="shared" si="1"/>
        <v>0</v>
      </c>
    </row>
    <row r="102" spans="1:17" ht="15.4" x14ac:dyDescent="0.45">
      <c r="A102" s="27"/>
      <c r="B102" s="28"/>
      <c r="C102" s="28"/>
      <c r="D102" s="28"/>
      <c r="E102" s="29"/>
      <c r="F102" s="30"/>
      <c r="G102" s="30"/>
      <c r="H102" s="30"/>
      <c r="I102" s="29"/>
      <c r="J102" s="31"/>
      <c r="K102" s="31"/>
      <c r="L102" s="31"/>
      <c r="M102" s="31"/>
      <c r="N102" s="29"/>
      <c r="O102" s="32"/>
      <c r="P102" s="29"/>
      <c r="Q102" s="3"/>
    </row>
    <row r="103" spans="1:17" ht="15.4" hidden="1" x14ac:dyDescent="0.45">
      <c r="A103" s="24" t="s">
        <v>78</v>
      </c>
      <c r="B103" s="25">
        <f>SUBTOTAL(9,B104:B105)</f>
        <v>0</v>
      </c>
      <c r="C103" s="25">
        <f>SUBTOTAL(9,C104:C105)</f>
        <v>5729.7199999999993</v>
      </c>
      <c r="D103" s="25">
        <f>SUBTOTAL(9,D104:D105)</f>
        <v>5729.7199999999993</v>
      </c>
      <c r="E103" s="26"/>
      <c r="F103" s="25">
        <f>SUBTOTAL(9,F104:F105)</f>
        <v>0</v>
      </c>
      <c r="G103" s="25">
        <f>SUBTOTAL(9,G104:G105)</f>
        <v>0</v>
      </c>
      <c r="H103" s="25">
        <f>SUBTOTAL(9,H104:H105)</f>
        <v>0</v>
      </c>
      <c r="I103" s="26"/>
      <c r="J103" s="25">
        <f>SUBTOTAL(9,J104:J105)</f>
        <v>0</v>
      </c>
      <c r="K103" s="25">
        <f>SUBTOTAL(9,K104:K105)</f>
        <v>0</v>
      </c>
      <c r="L103" s="25">
        <f>SUBTOTAL(9,L104:L105)</f>
        <v>0</v>
      </c>
      <c r="M103" s="25">
        <f>SUBTOTAL(9,M104:M105)</f>
        <v>0</v>
      </c>
      <c r="N103" s="26"/>
      <c r="O103" s="25">
        <f>SUBTOTAL(9,O104:O105)</f>
        <v>0</v>
      </c>
      <c r="P103" s="26">
        <f>SUBTOTAL(9,P104:P105)</f>
        <v>0</v>
      </c>
      <c r="Q103" s="3">
        <f t="shared" si="1"/>
        <v>0</v>
      </c>
    </row>
    <row r="104" spans="1:17" ht="15.4" hidden="1" x14ac:dyDescent="0.45">
      <c r="A104" s="27" t="s">
        <v>79</v>
      </c>
      <c r="B104" s="28">
        <v>0</v>
      </c>
      <c r="C104" s="28">
        <v>2255.77</v>
      </c>
      <c r="D104" s="28">
        <v>2255.77</v>
      </c>
      <c r="E104" s="29"/>
      <c r="F104" s="30">
        <v>0</v>
      </c>
      <c r="G104" s="30">
        <v>0</v>
      </c>
      <c r="H104" s="30">
        <v>0</v>
      </c>
      <c r="I104" s="29"/>
      <c r="J104" s="31">
        <v>0</v>
      </c>
      <c r="K104" s="31">
        <v>0</v>
      </c>
      <c r="L104" s="31">
        <v>0</v>
      </c>
      <c r="M104" s="31">
        <v>0</v>
      </c>
      <c r="N104" s="29"/>
      <c r="O104" s="32">
        <v>0</v>
      </c>
      <c r="P104" s="29">
        <v>0</v>
      </c>
      <c r="Q104" s="3">
        <f t="shared" si="1"/>
        <v>0</v>
      </c>
    </row>
    <row r="105" spans="1:17" ht="15.4" hidden="1" x14ac:dyDescent="0.45">
      <c r="A105" s="27" t="s">
        <v>80</v>
      </c>
      <c r="B105" s="28">
        <v>0</v>
      </c>
      <c r="C105" s="28">
        <v>3473.95</v>
      </c>
      <c r="D105" s="28">
        <v>3473.95</v>
      </c>
      <c r="E105" s="29"/>
      <c r="F105" s="30">
        <v>0</v>
      </c>
      <c r="G105" s="30">
        <v>0</v>
      </c>
      <c r="H105" s="30">
        <v>0</v>
      </c>
      <c r="I105" s="29"/>
      <c r="J105" s="31">
        <v>0</v>
      </c>
      <c r="K105" s="31">
        <v>0</v>
      </c>
      <c r="L105" s="31">
        <v>0</v>
      </c>
      <c r="M105" s="31">
        <v>0</v>
      </c>
      <c r="N105" s="29"/>
      <c r="O105" s="32">
        <v>0</v>
      </c>
      <c r="P105" s="29">
        <v>0</v>
      </c>
      <c r="Q105" s="3">
        <f t="shared" si="1"/>
        <v>0</v>
      </c>
    </row>
    <row r="106" spans="1:17" ht="15.4" hidden="1" x14ac:dyDescent="0.45">
      <c r="A106" s="27"/>
      <c r="B106" s="28"/>
      <c r="C106" s="28"/>
      <c r="D106" s="28"/>
      <c r="E106" s="29"/>
      <c r="F106" s="30"/>
      <c r="G106" s="30"/>
      <c r="H106" s="30"/>
      <c r="I106" s="29"/>
      <c r="J106" s="31"/>
      <c r="K106" s="31"/>
      <c r="L106" s="31"/>
      <c r="M106" s="31"/>
      <c r="N106" s="29"/>
      <c r="O106" s="32"/>
      <c r="P106" s="29"/>
      <c r="Q106" s="3"/>
    </row>
    <row r="107" spans="1:17" ht="15.4" x14ac:dyDescent="0.45">
      <c r="A107" s="24" t="s">
        <v>81</v>
      </c>
      <c r="B107" s="25">
        <f>SUBTOTAL(9,B108:B121)</f>
        <v>418346.06</v>
      </c>
      <c r="C107" s="25">
        <f>SUBTOTAL(9,C108:C121)</f>
        <v>424992.57</v>
      </c>
      <c r="D107" s="25">
        <f>SUBTOTAL(9,D108:D121)</f>
        <v>351025.05000000005</v>
      </c>
      <c r="E107" s="26"/>
      <c r="F107" s="25">
        <f>SUBTOTAL(9,F108:F121)</f>
        <v>418346.06</v>
      </c>
      <c r="G107" s="25">
        <f>SUBTOTAL(9,G108:G121)</f>
        <v>517299.16</v>
      </c>
      <c r="H107" s="25">
        <f>SUBTOTAL(9,H108:H121)</f>
        <v>416754.82999999996</v>
      </c>
      <c r="I107" s="26"/>
      <c r="J107" s="25">
        <f>SUBTOTAL(9,J108:J121)</f>
        <v>405326.68</v>
      </c>
      <c r="K107" s="25">
        <f>SUBTOTAL(9,K108:K121)</f>
        <v>499084.55</v>
      </c>
      <c r="L107" s="25">
        <f>SUBTOTAL(9,L108:L121)</f>
        <v>346902.26999999996</v>
      </c>
      <c r="M107" s="25">
        <f>SUBTOTAL(9,M108:M121)</f>
        <v>24277.809999999998</v>
      </c>
      <c r="N107" s="26"/>
      <c r="O107" s="25">
        <f>SUBTOTAL(9,O108:O121)</f>
        <v>437782</v>
      </c>
      <c r="P107" s="26">
        <f>SUBTOTAL(9,P108:P121)</f>
        <v>421106.511</v>
      </c>
      <c r="Q107" s="3">
        <f t="shared" si="1"/>
        <v>-16675.489000000001</v>
      </c>
    </row>
    <row r="108" spans="1:17" ht="15.4" x14ac:dyDescent="0.45">
      <c r="A108" s="27" t="s">
        <v>82</v>
      </c>
      <c r="B108" s="28">
        <v>24000</v>
      </c>
      <c r="C108" s="28">
        <v>24300</v>
      </c>
      <c r="D108" s="28">
        <v>24074.959999999999</v>
      </c>
      <c r="E108" s="29"/>
      <c r="F108" s="30">
        <v>24000</v>
      </c>
      <c r="G108" s="30">
        <v>24730.76</v>
      </c>
      <c r="H108" s="30">
        <v>24729.89</v>
      </c>
      <c r="I108" s="29"/>
      <c r="J108" s="31">
        <v>25282.48</v>
      </c>
      <c r="K108" s="31">
        <v>25382.48</v>
      </c>
      <c r="L108" s="31">
        <v>22342.720000000001</v>
      </c>
      <c r="M108" s="31">
        <v>100</v>
      </c>
      <c r="N108" s="29"/>
      <c r="O108" s="32">
        <v>25900</v>
      </c>
      <c r="P108" s="29">
        <v>25800</v>
      </c>
      <c r="Q108" s="3">
        <f t="shared" si="1"/>
        <v>-100</v>
      </c>
    </row>
    <row r="109" spans="1:17" ht="15.4" x14ac:dyDescent="0.45">
      <c r="A109" s="27" t="s">
        <v>83</v>
      </c>
      <c r="B109" s="28">
        <v>149968</v>
      </c>
      <c r="C109" s="28">
        <v>155768</v>
      </c>
      <c r="D109" s="28">
        <v>153878.70000000001</v>
      </c>
      <c r="E109" s="29"/>
      <c r="F109" s="30">
        <v>149968</v>
      </c>
      <c r="G109" s="30">
        <v>169440.75</v>
      </c>
      <c r="H109" s="30">
        <v>168549.75</v>
      </c>
      <c r="I109" s="29"/>
      <c r="J109" s="31">
        <v>149968</v>
      </c>
      <c r="K109" s="31">
        <v>164158</v>
      </c>
      <c r="L109" s="31">
        <v>144768.32000000001</v>
      </c>
      <c r="M109" s="31">
        <v>14190</v>
      </c>
      <c r="N109" s="29"/>
      <c r="O109" s="32">
        <v>170100</v>
      </c>
      <c r="P109" s="29">
        <f>K109</f>
        <v>164158</v>
      </c>
      <c r="Q109" s="3">
        <f t="shared" si="1"/>
        <v>-5942</v>
      </c>
    </row>
    <row r="110" spans="1:17" ht="15.4" x14ac:dyDescent="0.45">
      <c r="A110" s="27" t="s">
        <v>84</v>
      </c>
      <c r="B110" s="28">
        <v>64000</v>
      </c>
      <c r="C110" s="28">
        <v>56785</v>
      </c>
      <c r="D110" s="28">
        <v>38858.51</v>
      </c>
      <c r="E110" s="29"/>
      <c r="F110" s="30">
        <v>64000</v>
      </c>
      <c r="G110" s="30">
        <v>46402.52</v>
      </c>
      <c r="H110" s="30">
        <v>46243.45</v>
      </c>
      <c r="I110" s="29"/>
      <c r="J110" s="31">
        <v>64000</v>
      </c>
      <c r="K110" s="31">
        <v>65280</v>
      </c>
      <c r="L110" s="31">
        <v>53338</v>
      </c>
      <c r="M110" s="31">
        <v>1280</v>
      </c>
      <c r="N110" s="29"/>
      <c r="O110" s="32">
        <v>65500</v>
      </c>
      <c r="P110" s="29">
        <v>65500</v>
      </c>
      <c r="Q110" s="3">
        <f t="shared" si="1"/>
        <v>0</v>
      </c>
    </row>
    <row r="111" spans="1:17" ht="15.4" x14ac:dyDescent="0.45">
      <c r="A111" s="27" t="s">
        <v>85</v>
      </c>
      <c r="B111" s="28">
        <v>30000</v>
      </c>
      <c r="C111" s="28">
        <v>34972.35</v>
      </c>
      <c r="D111" s="28">
        <v>19223.330000000002</v>
      </c>
      <c r="E111" s="29"/>
      <c r="F111" s="30">
        <v>30000</v>
      </c>
      <c r="G111" s="30">
        <v>114871.77</v>
      </c>
      <c r="H111" s="30">
        <v>54474.85</v>
      </c>
      <c r="I111" s="29"/>
      <c r="J111" s="31">
        <v>30000</v>
      </c>
      <c r="K111" s="31">
        <v>90392.23</v>
      </c>
      <c r="L111" s="31">
        <v>21421.24</v>
      </c>
      <c r="M111" s="31">
        <v>0</v>
      </c>
      <c r="N111" s="29"/>
      <c r="O111" s="32">
        <v>33000</v>
      </c>
      <c r="P111" s="29">
        <v>30000</v>
      </c>
      <c r="Q111" s="3">
        <f t="shared" si="1"/>
        <v>-3000</v>
      </c>
    </row>
    <row r="112" spans="1:17" ht="15.4" hidden="1" x14ac:dyDescent="0.45">
      <c r="A112" s="27" t="s">
        <v>86</v>
      </c>
      <c r="B112" s="28">
        <v>6000</v>
      </c>
      <c r="C112" s="28">
        <v>13400</v>
      </c>
      <c r="D112" s="28">
        <v>11181.99</v>
      </c>
      <c r="E112" s="29"/>
      <c r="F112" s="30">
        <v>6000</v>
      </c>
      <c r="G112" s="30">
        <v>11862</v>
      </c>
      <c r="H112" s="30">
        <v>1115</v>
      </c>
      <c r="I112" s="29"/>
      <c r="J112" s="31">
        <v>0</v>
      </c>
      <c r="K112" s="31">
        <v>6862</v>
      </c>
      <c r="L112" s="31">
        <v>6485.33</v>
      </c>
      <c r="M112" s="31">
        <v>0</v>
      </c>
      <c r="N112" s="29"/>
      <c r="O112" s="32">
        <v>6500</v>
      </c>
      <c r="P112" s="29">
        <v>0</v>
      </c>
      <c r="Q112" s="3">
        <f t="shared" si="1"/>
        <v>-6500</v>
      </c>
    </row>
    <row r="113" spans="1:17" ht="15.4" x14ac:dyDescent="0.45">
      <c r="A113" s="27" t="s">
        <v>87</v>
      </c>
      <c r="B113" s="28">
        <v>104000</v>
      </c>
      <c r="C113" s="28">
        <v>98449.16</v>
      </c>
      <c r="D113" s="28">
        <v>67909.78</v>
      </c>
      <c r="E113" s="29"/>
      <c r="F113" s="30">
        <v>104000</v>
      </c>
      <c r="G113" s="30">
        <v>106510.8</v>
      </c>
      <c r="H113" s="30">
        <v>87826.17</v>
      </c>
      <c r="I113" s="29"/>
      <c r="J113" s="31">
        <v>90000</v>
      </c>
      <c r="K113" s="31">
        <v>76717.649999999994</v>
      </c>
      <c r="L113" s="31">
        <v>43815.38</v>
      </c>
      <c r="M113" s="31">
        <v>0</v>
      </c>
      <c r="N113" s="29"/>
      <c r="O113" s="32">
        <v>53000</v>
      </c>
      <c r="P113" s="29">
        <v>53000</v>
      </c>
      <c r="Q113" s="3">
        <f t="shared" si="1"/>
        <v>0</v>
      </c>
    </row>
    <row r="114" spans="1:17" ht="15.4" x14ac:dyDescent="0.45">
      <c r="A114" s="27" t="s">
        <v>88</v>
      </c>
      <c r="B114" s="28">
        <v>0</v>
      </c>
      <c r="C114" s="28">
        <v>0</v>
      </c>
      <c r="D114" s="28">
        <v>0</v>
      </c>
      <c r="E114" s="29"/>
      <c r="F114" s="30">
        <v>0</v>
      </c>
      <c r="G114" s="30">
        <v>0</v>
      </c>
      <c r="H114" s="30">
        <v>0</v>
      </c>
      <c r="I114" s="29"/>
      <c r="J114" s="31">
        <v>14000</v>
      </c>
      <c r="K114" s="31">
        <v>23500</v>
      </c>
      <c r="L114" s="31">
        <v>21801.19</v>
      </c>
      <c r="M114" s="31">
        <v>0</v>
      </c>
      <c r="N114" s="29"/>
      <c r="O114" s="32">
        <v>32000</v>
      </c>
      <c r="P114" s="29">
        <v>32000</v>
      </c>
      <c r="Q114" s="3">
        <f t="shared" si="1"/>
        <v>0</v>
      </c>
    </row>
    <row r="115" spans="1:17" ht="15.4" x14ac:dyDescent="0.45">
      <c r="A115" s="27" t="s">
        <v>89</v>
      </c>
      <c r="B115" s="28">
        <v>0</v>
      </c>
      <c r="C115" s="28">
        <v>0</v>
      </c>
      <c r="D115" s="28">
        <v>0</v>
      </c>
      <c r="E115" s="29"/>
      <c r="F115" s="30">
        <v>0</v>
      </c>
      <c r="G115" s="30">
        <v>0</v>
      </c>
      <c r="H115" s="30">
        <v>0</v>
      </c>
      <c r="I115" s="29"/>
      <c r="J115" s="31">
        <v>0</v>
      </c>
      <c r="K115" s="31">
        <v>0</v>
      </c>
      <c r="L115" s="31">
        <v>0</v>
      </c>
      <c r="M115" s="31">
        <v>0</v>
      </c>
      <c r="N115" s="29"/>
      <c r="O115" s="32">
        <v>7500</v>
      </c>
      <c r="P115" s="29">
        <v>7500</v>
      </c>
      <c r="Q115" s="3">
        <f t="shared" si="1"/>
        <v>0</v>
      </c>
    </row>
    <row r="116" spans="1:17" ht="15.4" x14ac:dyDescent="0.45">
      <c r="A116" s="27" t="s">
        <v>90</v>
      </c>
      <c r="B116" s="28">
        <v>6000</v>
      </c>
      <c r="C116" s="28">
        <v>6000</v>
      </c>
      <c r="D116" s="28">
        <v>5070.8500000000004</v>
      </c>
      <c r="E116" s="29"/>
      <c r="F116" s="30">
        <v>6000</v>
      </c>
      <c r="G116" s="30">
        <v>6000</v>
      </c>
      <c r="H116" s="30">
        <v>1470.57</v>
      </c>
      <c r="I116" s="29"/>
      <c r="J116" s="31">
        <v>0</v>
      </c>
      <c r="K116" s="31">
        <v>6990</v>
      </c>
      <c r="L116" s="31">
        <v>4680.55</v>
      </c>
      <c r="M116" s="31">
        <v>6000</v>
      </c>
      <c r="N116" s="29"/>
      <c r="O116" s="32">
        <v>6500</v>
      </c>
      <c r="P116" s="29">
        <v>6500</v>
      </c>
      <c r="Q116" s="3">
        <f t="shared" si="1"/>
        <v>0</v>
      </c>
    </row>
    <row r="117" spans="1:17" ht="15.4" x14ac:dyDescent="0.45">
      <c r="A117" s="27" t="s">
        <v>91</v>
      </c>
      <c r="B117" s="28">
        <v>500</v>
      </c>
      <c r="C117" s="28">
        <v>500</v>
      </c>
      <c r="D117" s="28">
        <v>0</v>
      </c>
      <c r="E117" s="29"/>
      <c r="F117" s="30">
        <v>500</v>
      </c>
      <c r="G117" s="30">
        <v>500</v>
      </c>
      <c r="H117" s="30">
        <v>0</v>
      </c>
      <c r="I117" s="29"/>
      <c r="J117" s="31">
        <v>0</v>
      </c>
      <c r="K117" s="31">
        <v>589.12</v>
      </c>
      <c r="L117" s="31">
        <v>89.12</v>
      </c>
      <c r="M117" s="31">
        <v>500</v>
      </c>
      <c r="N117" s="29"/>
      <c r="O117" s="32">
        <v>500</v>
      </c>
      <c r="P117" s="29">
        <v>300</v>
      </c>
      <c r="Q117" s="3">
        <f t="shared" si="1"/>
        <v>-200</v>
      </c>
    </row>
    <row r="118" spans="1:17" ht="15.4" x14ac:dyDescent="0.45">
      <c r="A118" s="27" t="s">
        <v>92</v>
      </c>
      <c r="B118" s="28">
        <v>6000</v>
      </c>
      <c r="C118" s="28">
        <v>6000</v>
      </c>
      <c r="D118" s="28">
        <v>2563.33</v>
      </c>
      <c r="E118" s="29"/>
      <c r="F118" s="30">
        <v>6000</v>
      </c>
      <c r="G118" s="30">
        <v>6000</v>
      </c>
      <c r="H118" s="30">
        <v>1550.66</v>
      </c>
      <c r="I118" s="29"/>
      <c r="J118" s="31">
        <v>4000</v>
      </c>
      <c r="K118" s="31">
        <v>8929.06</v>
      </c>
      <c r="L118" s="31">
        <v>2658.56</v>
      </c>
      <c r="M118" s="31">
        <v>0</v>
      </c>
      <c r="N118" s="29"/>
      <c r="O118" s="32">
        <v>6000</v>
      </c>
      <c r="P118" s="29">
        <v>6000</v>
      </c>
      <c r="Q118" s="3">
        <f t="shared" si="1"/>
        <v>0</v>
      </c>
    </row>
    <row r="119" spans="1:17" ht="15.4" x14ac:dyDescent="0.45">
      <c r="A119" s="27" t="s">
        <v>93</v>
      </c>
      <c r="B119" s="28">
        <v>1000</v>
      </c>
      <c r="C119" s="28">
        <v>1000</v>
      </c>
      <c r="D119" s="28">
        <v>900</v>
      </c>
      <c r="E119" s="29"/>
      <c r="F119" s="30">
        <v>1000</v>
      </c>
      <c r="G119" s="30">
        <v>1003.08</v>
      </c>
      <c r="H119" s="30">
        <v>918.83</v>
      </c>
      <c r="I119" s="29"/>
      <c r="J119" s="31">
        <v>1000</v>
      </c>
      <c r="K119" s="31">
        <v>1000</v>
      </c>
      <c r="L119" s="31">
        <v>932</v>
      </c>
      <c r="M119" s="31">
        <v>0</v>
      </c>
      <c r="N119" s="29"/>
      <c r="O119" s="32">
        <v>1000</v>
      </c>
      <c r="P119" s="29">
        <v>1000</v>
      </c>
      <c r="Q119" s="3">
        <f t="shared" si="1"/>
        <v>0</v>
      </c>
    </row>
    <row r="120" spans="1:17" ht="15.4" x14ac:dyDescent="0.45">
      <c r="A120" s="27" t="s">
        <v>94</v>
      </c>
      <c r="B120" s="28">
        <v>2522.54</v>
      </c>
      <c r="C120" s="28">
        <v>2612.54</v>
      </c>
      <c r="D120" s="28">
        <v>2450.0300000000002</v>
      </c>
      <c r="E120" s="29"/>
      <c r="F120" s="30">
        <v>2522.54</v>
      </c>
      <c r="G120" s="30">
        <v>2777.24</v>
      </c>
      <c r="H120" s="30">
        <v>2675.42</v>
      </c>
      <c r="I120" s="29"/>
      <c r="J120" s="31">
        <v>2541.13</v>
      </c>
      <c r="K120" s="31">
        <v>2748.34</v>
      </c>
      <c r="L120" s="31">
        <v>2300.69</v>
      </c>
      <c r="M120" s="31">
        <v>207.21</v>
      </c>
      <c r="N120" s="29"/>
      <c r="O120" s="32">
        <v>2842</v>
      </c>
      <c r="P120" s="29">
        <f>(P108+P109)*0.0145</f>
        <v>2754.3910000000001</v>
      </c>
      <c r="Q120" s="3">
        <f t="shared" si="1"/>
        <v>-87.608999999999924</v>
      </c>
    </row>
    <row r="121" spans="1:17" ht="15.4" x14ac:dyDescent="0.45">
      <c r="A121" s="27" t="s">
        <v>95</v>
      </c>
      <c r="B121" s="28">
        <v>24355.52</v>
      </c>
      <c r="C121" s="28">
        <v>25205.52</v>
      </c>
      <c r="D121" s="28">
        <v>24913.57</v>
      </c>
      <c r="E121" s="29"/>
      <c r="F121" s="30">
        <v>24355.52</v>
      </c>
      <c r="G121" s="30">
        <v>27200.240000000002</v>
      </c>
      <c r="H121" s="30">
        <v>27200.240000000002</v>
      </c>
      <c r="I121" s="29"/>
      <c r="J121" s="31">
        <v>24535.07</v>
      </c>
      <c r="K121" s="31">
        <v>26535.67</v>
      </c>
      <c r="L121" s="31">
        <v>22269.17</v>
      </c>
      <c r="M121" s="31">
        <v>2000.6</v>
      </c>
      <c r="N121" s="29"/>
      <c r="O121" s="32">
        <v>27440</v>
      </c>
      <c r="P121" s="29">
        <f>(P108+P109)*0.14</f>
        <v>26594.120000000003</v>
      </c>
      <c r="Q121" s="3">
        <f t="shared" si="1"/>
        <v>-845.87999999999738</v>
      </c>
    </row>
    <row r="122" spans="1:17" ht="15.4" x14ac:dyDescent="0.45">
      <c r="A122" s="27"/>
      <c r="B122" s="28"/>
      <c r="C122" s="28"/>
      <c r="D122" s="28"/>
      <c r="E122" s="29"/>
      <c r="F122" s="30"/>
      <c r="G122" s="30"/>
      <c r="H122" s="30"/>
      <c r="I122" s="29"/>
      <c r="J122" s="31"/>
      <c r="K122" s="31"/>
      <c r="L122" s="31"/>
      <c r="M122" s="31"/>
      <c r="N122" s="29"/>
      <c r="O122" s="32"/>
      <c r="P122" s="29"/>
      <c r="Q122" s="3"/>
    </row>
    <row r="123" spans="1:17" ht="15.4" x14ac:dyDescent="0.45">
      <c r="A123" s="24" t="s">
        <v>96</v>
      </c>
      <c r="B123" s="25">
        <f>SUBTOTAL(9,B124:B132)</f>
        <v>1173260</v>
      </c>
      <c r="C123" s="25">
        <f>SUBTOTAL(9,C124:C132)</f>
        <v>1256755.75</v>
      </c>
      <c r="D123" s="25">
        <f>SUBTOTAL(9,D124:D132)</f>
        <v>1129238.83</v>
      </c>
      <c r="E123" s="26"/>
      <c r="F123" s="25">
        <f>SUBTOTAL(9,F124:F132)</f>
        <v>1136715</v>
      </c>
      <c r="G123" s="25">
        <f>SUBTOTAL(9,G124:G132)</f>
        <v>1183215.7200000002</v>
      </c>
      <c r="H123" s="25">
        <f>SUBTOTAL(9,H124:H132)</f>
        <v>970074.66</v>
      </c>
      <c r="I123" s="26"/>
      <c r="J123" s="25">
        <f>SUBTOTAL(9,J124:J132)</f>
        <v>1136715</v>
      </c>
      <c r="K123" s="25">
        <f>SUBTOTAL(9,K124:K132)</f>
        <v>1224920.52</v>
      </c>
      <c r="L123" s="25">
        <f>SUBTOTAL(9,L124:L132)</f>
        <v>938038.22</v>
      </c>
      <c r="M123" s="25">
        <f>SUBTOTAL(9,M124:M132)</f>
        <v>15772.78</v>
      </c>
      <c r="N123" s="26"/>
      <c r="O123" s="25">
        <f>SUBTOTAL(9,O124:O132)</f>
        <v>1152487.78</v>
      </c>
      <c r="P123" s="26">
        <f>SUBTOTAL(9,P124:P132)</f>
        <v>1152487.78</v>
      </c>
      <c r="Q123" s="3">
        <f t="shared" si="1"/>
        <v>0</v>
      </c>
    </row>
    <row r="124" spans="1:17" ht="15.4" x14ac:dyDescent="0.45">
      <c r="A124" s="27" t="s">
        <v>97</v>
      </c>
      <c r="B124" s="28">
        <v>280000</v>
      </c>
      <c r="C124" s="28">
        <v>260000</v>
      </c>
      <c r="D124" s="28">
        <v>239404.85</v>
      </c>
      <c r="E124" s="29"/>
      <c r="F124" s="30">
        <v>270000</v>
      </c>
      <c r="G124" s="30">
        <v>249655.67999999999</v>
      </c>
      <c r="H124" s="30">
        <v>228311.49</v>
      </c>
      <c r="I124" s="29"/>
      <c r="J124" s="31">
        <v>270000</v>
      </c>
      <c r="K124" s="31">
        <v>283662</v>
      </c>
      <c r="L124" s="31">
        <v>224892.68</v>
      </c>
      <c r="M124" s="31">
        <v>13662</v>
      </c>
      <c r="N124" s="29"/>
      <c r="O124" s="32">
        <v>283662</v>
      </c>
      <c r="P124" s="29">
        <v>283662</v>
      </c>
      <c r="Q124" s="3">
        <f t="shared" si="1"/>
        <v>0</v>
      </c>
    </row>
    <row r="125" spans="1:17" ht="15.4" x14ac:dyDescent="0.45">
      <c r="A125" s="27" t="s">
        <v>98</v>
      </c>
      <c r="B125" s="28">
        <v>50000</v>
      </c>
      <c r="C125" s="28">
        <v>53847.4</v>
      </c>
      <c r="D125" s="28">
        <v>45638.22</v>
      </c>
      <c r="E125" s="29"/>
      <c r="F125" s="30">
        <v>50000</v>
      </c>
      <c r="G125" s="30">
        <v>51549.51</v>
      </c>
      <c r="H125" s="30">
        <v>34436.300000000003</v>
      </c>
      <c r="I125" s="29"/>
      <c r="J125" s="31">
        <v>50000</v>
      </c>
      <c r="K125" s="31">
        <v>53172.4</v>
      </c>
      <c r="L125" s="31">
        <v>39541.410000000003</v>
      </c>
      <c r="M125" s="31">
        <v>0</v>
      </c>
      <c r="N125" s="29"/>
      <c r="O125" s="32">
        <v>50000</v>
      </c>
      <c r="P125" s="29">
        <v>50000</v>
      </c>
      <c r="Q125" s="3">
        <f t="shared" si="1"/>
        <v>0</v>
      </c>
    </row>
    <row r="126" spans="1:17" ht="15.4" hidden="1" x14ac:dyDescent="0.45">
      <c r="A126" s="27" t="s">
        <v>99</v>
      </c>
      <c r="B126" s="28">
        <v>0</v>
      </c>
      <c r="C126" s="28">
        <v>5000</v>
      </c>
      <c r="D126" s="28">
        <v>4370</v>
      </c>
      <c r="E126" s="29"/>
      <c r="F126" s="30">
        <v>0</v>
      </c>
      <c r="G126" s="30">
        <v>0</v>
      </c>
      <c r="H126" s="30">
        <v>0</v>
      </c>
      <c r="I126" s="29"/>
      <c r="J126" s="31">
        <v>0</v>
      </c>
      <c r="K126" s="31">
        <v>0</v>
      </c>
      <c r="L126" s="31">
        <v>0</v>
      </c>
      <c r="M126" s="31">
        <v>0</v>
      </c>
      <c r="N126" s="29"/>
      <c r="O126" s="32">
        <v>0</v>
      </c>
      <c r="P126" s="29">
        <v>0</v>
      </c>
      <c r="Q126" s="3">
        <f t="shared" si="1"/>
        <v>0</v>
      </c>
    </row>
    <row r="127" spans="1:17" ht="15.4" x14ac:dyDescent="0.45">
      <c r="A127" s="27" t="s">
        <v>100</v>
      </c>
      <c r="B127" s="28">
        <v>400000</v>
      </c>
      <c r="C127" s="28">
        <v>473113.95</v>
      </c>
      <c r="D127" s="28">
        <v>444520.05</v>
      </c>
      <c r="E127" s="29"/>
      <c r="F127" s="30">
        <v>400000</v>
      </c>
      <c r="G127" s="30">
        <v>428593.9</v>
      </c>
      <c r="H127" s="30">
        <v>370061.27</v>
      </c>
      <c r="I127" s="29"/>
      <c r="J127" s="31">
        <v>425000</v>
      </c>
      <c r="K127" s="31">
        <v>460947.36</v>
      </c>
      <c r="L127" s="31">
        <v>348792.16</v>
      </c>
      <c r="M127" s="31">
        <v>0</v>
      </c>
      <c r="N127" s="29"/>
      <c r="O127" s="32">
        <v>425000</v>
      </c>
      <c r="P127" s="29">
        <v>425000</v>
      </c>
      <c r="Q127" s="3">
        <f t="shared" si="1"/>
        <v>0</v>
      </c>
    </row>
    <row r="128" spans="1:17" ht="15.4" x14ac:dyDescent="0.45">
      <c r="A128" s="27" t="s">
        <v>101</v>
      </c>
      <c r="B128" s="28">
        <v>400000</v>
      </c>
      <c r="C128" s="28">
        <v>421534.4</v>
      </c>
      <c r="D128" s="28">
        <v>358672.46</v>
      </c>
      <c r="E128" s="29"/>
      <c r="F128" s="30">
        <v>375000</v>
      </c>
      <c r="G128" s="30">
        <v>414977.33</v>
      </c>
      <c r="H128" s="30">
        <v>302643.03000000003</v>
      </c>
      <c r="I128" s="29"/>
      <c r="J128" s="31">
        <v>350000</v>
      </c>
      <c r="K128" s="31">
        <v>383312.98</v>
      </c>
      <c r="L128" s="31">
        <v>291988.45</v>
      </c>
      <c r="M128" s="31">
        <v>0</v>
      </c>
      <c r="N128" s="29"/>
      <c r="O128" s="32">
        <v>350000</v>
      </c>
      <c r="P128" s="29">
        <v>350000</v>
      </c>
      <c r="Q128" s="3">
        <f t="shared" si="1"/>
        <v>0</v>
      </c>
    </row>
    <row r="129" spans="1:17" ht="15.4" hidden="1" x14ac:dyDescent="0.45">
      <c r="A129" s="27" t="s">
        <v>102</v>
      </c>
      <c r="B129" s="28">
        <v>0</v>
      </c>
      <c r="C129" s="28">
        <v>0</v>
      </c>
      <c r="D129" s="28">
        <v>0</v>
      </c>
      <c r="E129" s="29"/>
      <c r="F129" s="30">
        <v>0</v>
      </c>
      <c r="G129" s="30">
        <v>0</v>
      </c>
      <c r="H129" s="30">
        <v>0</v>
      </c>
      <c r="I129" s="29"/>
      <c r="J129" s="31">
        <v>0</v>
      </c>
      <c r="K129" s="31">
        <v>0</v>
      </c>
      <c r="L129" s="31">
        <v>0</v>
      </c>
      <c r="M129" s="31">
        <v>0</v>
      </c>
      <c r="N129" s="29"/>
      <c r="O129" s="32">
        <v>0</v>
      </c>
      <c r="P129" s="29">
        <v>0</v>
      </c>
      <c r="Q129" s="3">
        <f t="shared" si="1"/>
        <v>0</v>
      </c>
    </row>
    <row r="130" spans="1:17" ht="15.4" hidden="1" x14ac:dyDescent="0.45">
      <c r="A130" s="27" t="s">
        <v>103</v>
      </c>
      <c r="B130" s="28">
        <v>0</v>
      </c>
      <c r="C130" s="28">
        <v>0</v>
      </c>
      <c r="D130" s="28">
        <v>0</v>
      </c>
      <c r="E130" s="29"/>
      <c r="F130" s="30">
        <v>0</v>
      </c>
      <c r="G130" s="30">
        <v>0</v>
      </c>
      <c r="H130" s="30">
        <v>0</v>
      </c>
      <c r="I130" s="29"/>
      <c r="J130" s="31">
        <v>0</v>
      </c>
      <c r="K130" s="31">
        <v>0</v>
      </c>
      <c r="L130" s="31">
        <v>0</v>
      </c>
      <c r="M130" s="31">
        <v>0</v>
      </c>
      <c r="N130" s="29"/>
      <c r="O130" s="32">
        <v>0</v>
      </c>
      <c r="P130" s="29">
        <v>0</v>
      </c>
      <c r="Q130" s="3">
        <f t="shared" si="1"/>
        <v>0</v>
      </c>
    </row>
    <row r="131" spans="1:17" ht="15.4" x14ac:dyDescent="0.45">
      <c r="A131" s="27" t="s">
        <v>104</v>
      </c>
      <c r="B131" s="28">
        <v>4060</v>
      </c>
      <c r="C131" s="28">
        <v>4060</v>
      </c>
      <c r="D131" s="28">
        <v>3116.68</v>
      </c>
      <c r="E131" s="29"/>
      <c r="F131" s="30">
        <v>3915</v>
      </c>
      <c r="G131" s="30">
        <v>3583.3</v>
      </c>
      <c r="H131" s="30">
        <v>2973.62</v>
      </c>
      <c r="I131" s="29"/>
      <c r="J131" s="31">
        <v>3915</v>
      </c>
      <c r="K131" s="31">
        <v>4113.1000000000004</v>
      </c>
      <c r="L131" s="31">
        <v>2981.28</v>
      </c>
      <c r="M131" s="31">
        <v>198.1</v>
      </c>
      <c r="N131" s="29"/>
      <c r="O131" s="32">
        <v>4113.1000000000004</v>
      </c>
      <c r="P131" s="29">
        <v>4113.1000000000004</v>
      </c>
      <c r="Q131" s="3">
        <f t="shared" si="1"/>
        <v>0</v>
      </c>
    </row>
    <row r="132" spans="1:17" ht="15.4" x14ac:dyDescent="0.45">
      <c r="A132" s="27" t="s">
        <v>105</v>
      </c>
      <c r="B132" s="28">
        <v>39200</v>
      </c>
      <c r="C132" s="28">
        <v>39200</v>
      </c>
      <c r="D132" s="28">
        <v>33516.57</v>
      </c>
      <c r="E132" s="29"/>
      <c r="F132" s="30">
        <v>37800</v>
      </c>
      <c r="G132" s="30">
        <v>34856</v>
      </c>
      <c r="H132" s="30">
        <v>31648.95</v>
      </c>
      <c r="I132" s="29"/>
      <c r="J132" s="31">
        <v>37800</v>
      </c>
      <c r="K132" s="31">
        <v>39712.68</v>
      </c>
      <c r="L132" s="31">
        <v>29842.240000000002</v>
      </c>
      <c r="M132" s="31">
        <v>1912.68</v>
      </c>
      <c r="N132" s="29"/>
      <c r="O132" s="32">
        <v>39712.68</v>
      </c>
      <c r="P132" s="29">
        <v>39712.68</v>
      </c>
      <c r="Q132" s="3">
        <f t="shared" si="1"/>
        <v>0</v>
      </c>
    </row>
    <row r="133" spans="1:17" ht="15.4" x14ac:dyDescent="0.45">
      <c r="A133" s="27"/>
      <c r="B133" s="28"/>
      <c r="C133" s="28"/>
      <c r="D133" s="28"/>
      <c r="E133" s="29"/>
      <c r="F133" s="30"/>
      <c r="G133" s="30"/>
      <c r="H133" s="30"/>
      <c r="I133" s="29"/>
      <c r="J133" s="31"/>
      <c r="K133" s="31"/>
      <c r="L133" s="31"/>
      <c r="M133" s="31"/>
      <c r="N133" s="29"/>
      <c r="O133" s="32"/>
      <c r="P133" s="29"/>
      <c r="Q133" s="3"/>
    </row>
    <row r="134" spans="1:17" ht="15.4" x14ac:dyDescent="0.45">
      <c r="A134" s="24" t="s">
        <v>106</v>
      </c>
      <c r="B134" s="25">
        <f>SUBTOTAL(9,B135:B145)</f>
        <v>222702.85000000003</v>
      </c>
      <c r="C134" s="25">
        <f>SUBTOTAL(9,C135:C145)</f>
        <v>228207.36000000004</v>
      </c>
      <c r="D134" s="25">
        <f>SUBTOTAL(9,D135:D145)</f>
        <v>194609.40999999997</v>
      </c>
      <c r="E134" s="26"/>
      <c r="F134" s="25">
        <f>SUBTOTAL(9,F135:F145)</f>
        <v>201702.85000000003</v>
      </c>
      <c r="G134" s="25">
        <f>SUBTOTAL(9,G135:G145)</f>
        <v>216175.15</v>
      </c>
      <c r="H134" s="25">
        <f>SUBTOTAL(9,H135:H145)</f>
        <v>195029.13999999998</v>
      </c>
      <c r="I134" s="26"/>
      <c r="J134" s="25">
        <f>SUBTOTAL(9,J135:J145)</f>
        <v>207591.25000000003</v>
      </c>
      <c r="K134" s="25">
        <f>SUBTOTAL(9,K135:K145)</f>
        <v>218757.46000000002</v>
      </c>
      <c r="L134" s="25">
        <f>SUBTOTAL(9,L135:L145)</f>
        <v>185079.75</v>
      </c>
      <c r="M134" s="25">
        <f>SUBTOTAL(9,M135:M145)</f>
        <v>7626.81</v>
      </c>
      <c r="N134" s="26"/>
      <c r="O134" s="25">
        <f>SUBTOTAL(9,O135:O145)</f>
        <v>215533.86000000002</v>
      </c>
      <c r="P134" s="26">
        <f>SUBTOTAL(9,P135:P145)</f>
        <v>215276.59044500004</v>
      </c>
      <c r="Q134" s="3">
        <f t="shared" si="1"/>
        <v>-257.26955499997712</v>
      </c>
    </row>
    <row r="135" spans="1:17" ht="15.4" x14ac:dyDescent="0.45">
      <c r="A135" s="27" t="s">
        <v>107</v>
      </c>
      <c r="B135" s="28">
        <v>55349</v>
      </c>
      <c r="C135" s="28">
        <v>55349</v>
      </c>
      <c r="D135" s="28">
        <v>55197.48</v>
      </c>
      <c r="E135" s="29"/>
      <c r="F135" s="30">
        <v>55349</v>
      </c>
      <c r="G135" s="30">
        <v>55349</v>
      </c>
      <c r="H135" s="30">
        <v>55349</v>
      </c>
      <c r="I135" s="29"/>
      <c r="J135" s="31">
        <v>61357.69</v>
      </c>
      <c r="K135" s="31">
        <v>63399.15</v>
      </c>
      <c r="L135" s="31">
        <v>56009.51</v>
      </c>
      <c r="M135" s="31">
        <v>2041.46</v>
      </c>
      <c r="N135" s="29"/>
      <c r="O135" s="32">
        <v>63399.16</v>
      </c>
      <c r="P135" s="29">
        <v>63177</v>
      </c>
      <c r="Q135" s="3">
        <f t="shared" si="1"/>
        <v>-222.16000000000349</v>
      </c>
    </row>
    <row r="136" spans="1:17" ht="15.4" x14ac:dyDescent="0.45">
      <c r="A136" s="27" t="s">
        <v>108</v>
      </c>
      <c r="B136" s="28">
        <v>79922.210000000006</v>
      </c>
      <c r="C136" s="28">
        <v>79922.210000000006</v>
      </c>
      <c r="D136" s="28">
        <v>79872.56</v>
      </c>
      <c r="E136" s="29"/>
      <c r="F136" s="30">
        <v>79922.210000000006</v>
      </c>
      <c r="G136" s="30">
        <v>78520.649999999994</v>
      </c>
      <c r="H136" s="30">
        <v>77875.179999999993</v>
      </c>
      <c r="I136" s="29"/>
      <c r="J136" s="31">
        <v>79922.210000000006</v>
      </c>
      <c r="K136" s="31">
        <v>83967.21</v>
      </c>
      <c r="L136" s="31">
        <v>74936</v>
      </c>
      <c r="M136" s="31">
        <v>4045</v>
      </c>
      <c r="N136" s="29"/>
      <c r="O136" s="32">
        <v>83968</v>
      </c>
      <c r="P136" s="29">
        <f>K136</f>
        <v>83967.21</v>
      </c>
      <c r="Q136" s="3">
        <f t="shared" si="1"/>
        <v>-0.78999999999359716</v>
      </c>
    </row>
    <row r="137" spans="1:17" ht="15.4" x14ac:dyDescent="0.45">
      <c r="A137" s="27" t="s">
        <v>109</v>
      </c>
      <c r="B137" s="28">
        <v>2000</v>
      </c>
      <c r="C137" s="28">
        <v>2020.5</v>
      </c>
      <c r="D137" s="28">
        <v>1201.74</v>
      </c>
      <c r="E137" s="29"/>
      <c r="F137" s="30">
        <v>1000</v>
      </c>
      <c r="G137" s="30">
        <v>1022</v>
      </c>
      <c r="H137" s="30">
        <v>615.44000000000005</v>
      </c>
      <c r="I137" s="29"/>
      <c r="J137" s="31">
        <v>1000</v>
      </c>
      <c r="K137" s="31">
        <v>1215</v>
      </c>
      <c r="L137" s="31">
        <v>695.57</v>
      </c>
      <c r="M137" s="31">
        <v>0</v>
      </c>
      <c r="N137" s="29"/>
      <c r="O137" s="32">
        <v>1215</v>
      </c>
      <c r="P137" s="29">
        <v>1215</v>
      </c>
      <c r="Q137" s="3">
        <f t="shared" si="1"/>
        <v>0</v>
      </c>
    </row>
    <row r="138" spans="1:17" ht="15.4" hidden="1" x14ac:dyDescent="0.45">
      <c r="A138" s="27" t="s">
        <v>110</v>
      </c>
      <c r="B138" s="28">
        <v>60000</v>
      </c>
      <c r="C138" s="28">
        <v>65484.01</v>
      </c>
      <c r="D138" s="28">
        <v>35075.599999999999</v>
      </c>
      <c r="E138" s="29"/>
      <c r="F138" s="30">
        <v>40000</v>
      </c>
      <c r="G138" s="30">
        <v>55040</v>
      </c>
      <c r="H138" s="30">
        <v>39526.21</v>
      </c>
      <c r="I138" s="29"/>
      <c r="J138" s="31">
        <v>40000</v>
      </c>
      <c r="K138" s="31">
        <v>43324.4</v>
      </c>
      <c r="L138" s="31">
        <v>3324.4</v>
      </c>
      <c r="M138" s="31">
        <v>0</v>
      </c>
      <c r="N138" s="29"/>
      <c r="O138" s="32">
        <v>40000</v>
      </c>
      <c r="P138" s="29">
        <v>0</v>
      </c>
      <c r="Q138" s="3">
        <f t="shared" si="1"/>
        <v>-40000</v>
      </c>
    </row>
    <row r="139" spans="1:17" ht="15.4" x14ac:dyDescent="0.45">
      <c r="A139" s="27" t="s">
        <v>111</v>
      </c>
      <c r="B139" s="28">
        <v>0</v>
      </c>
      <c r="C139" s="28">
        <v>0</v>
      </c>
      <c r="D139" s="28">
        <v>0</v>
      </c>
      <c r="E139" s="29"/>
      <c r="F139" s="30">
        <v>0</v>
      </c>
      <c r="G139" s="30">
        <v>0</v>
      </c>
      <c r="H139" s="30">
        <v>0</v>
      </c>
      <c r="I139" s="29"/>
      <c r="J139" s="31">
        <v>0</v>
      </c>
      <c r="K139" s="31">
        <v>0</v>
      </c>
      <c r="L139" s="31">
        <v>27048</v>
      </c>
      <c r="M139" s="31">
        <v>0</v>
      </c>
      <c r="N139" s="29"/>
      <c r="O139" s="32">
        <v>0</v>
      </c>
      <c r="P139" s="29">
        <v>40000</v>
      </c>
      <c r="Q139" s="3">
        <f t="shared" si="1"/>
        <v>40000</v>
      </c>
    </row>
    <row r="140" spans="1:17" ht="15.4" hidden="1" x14ac:dyDescent="0.45">
      <c r="A140" s="27" t="s">
        <v>112</v>
      </c>
      <c r="B140" s="28">
        <v>0</v>
      </c>
      <c r="C140" s="28">
        <v>0</v>
      </c>
      <c r="D140" s="28">
        <v>0</v>
      </c>
      <c r="E140" s="29"/>
      <c r="F140" s="30">
        <v>0</v>
      </c>
      <c r="G140" s="30">
        <v>0</v>
      </c>
      <c r="H140" s="30">
        <v>0</v>
      </c>
      <c r="I140" s="29"/>
      <c r="J140" s="31">
        <v>0</v>
      </c>
      <c r="K140" s="31">
        <v>0</v>
      </c>
      <c r="L140" s="31">
        <v>0</v>
      </c>
      <c r="M140" s="31">
        <v>0</v>
      </c>
      <c r="N140" s="29"/>
      <c r="O140" s="32">
        <v>0</v>
      </c>
      <c r="P140" s="29">
        <v>0</v>
      </c>
      <c r="Q140" s="3">
        <f t="shared" si="1"/>
        <v>0</v>
      </c>
    </row>
    <row r="141" spans="1:17" ht="15.4" x14ac:dyDescent="0.45">
      <c r="A141" s="27" t="s">
        <v>113</v>
      </c>
      <c r="B141" s="28">
        <v>600</v>
      </c>
      <c r="C141" s="28">
        <v>600</v>
      </c>
      <c r="D141" s="28">
        <v>600</v>
      </c>
      <c r="E141" s="29"/>
      <c r="F141" s="30">
        <v>600</v>
      </c>
      <c r="G141" s="30">
        <v>0</v>
      </c>
      <c r="H141" s="30">
        <v>0</v>
      </c>
      <c r="I141" s="29"/>
      <c r="J141" s="31">
        <v>0</v>
      </c>
      <c r="K141" s="31">
        <v>600</v>
      </c>
      <c r="L141" s="31">
        <v>428.08</v>
      </c>
      <c r="M141" s="31">
        <v>600</v>
      </c>
      <c r="N141" s="29"/>
      <c r="O141" s="32">
        <v>700</v>
      </c>
      <c r="P141" s="29">
        <v>700</v>
      </c>
      <c r="Q141" s="3">
        <f t="shared" si="1"/>
        <v>0</v>
      </c>
    </row>
    <row r="142" spans="1:17" ht="15.4" x14ac:dyDescent="0.45">
      <c r="A142" s="27" t="s">
        <v>114</v>
      </c>
      <c r="B142" s="28">
        <v>2213.96</v>
      </c>
      <c r="C142" s="28">
        <v>2213.96</v>
      </c>
      <c r="D142" s="28">
        <v>2213.96</v>
      </c>
      <c r="E142" s="29"/>
      <c r="F142" s="30">
        <v>2213.96</v>
      </c>
      <c r="G142" s="30">
        <v>2213.96</v>
      </c>
      <c r="H142" s="30">
        <v>2213.96</v>
      </c>
      <c r="I142" s="29"/>
      <c r="J142" s="31">
        <v>2483.6</v>
      </c>
      <c r="K142" s="31">
        <v>2483.6</v>
      </c>
      <c r="L142" s="31">
        <v>2483.6</v>
      </c>
      <c r="M142" s="31">
        <v>0</v>
      </c>
      <c r="N142" s="29"/>
      <c r="O142" s="32">
        <v>2483.6</v>
      </c>
      <c r="P142" s="29">
        <v>2483.6</v>
      </c>
      <c r="Q142" s="3">
        <f t="shared" si="1"/>
        <v>0</v>
      </c>
    </row>
    <row r="143" spans="1:17" ht="15.4" x14ac:dyDescent="0.45">
      <c r="A143" s="27" t="s">
        <v>115</v>
      </c>
      <c r="B143" s="28">
        <v>1500</v>
      </c>
      <c r="C143" s="28">
        <v>1500</v>
      </c>
      <c r="D143" s="28">
        <v>294</v>
      </c>
      <c r="E143" s="29"/>
      <c r="F143" s="30">
        <v>1500</v>
      </c>
      <c r="G143" s="30">
        <v>1500</v>
      </c>
      <c r="H143" s="30">
        <v>176.45</v>
      </c>
      <c r="I143" s="29"/>
      <c r="J143" s="31">
        <v>1000</v>
      </c>
      <c r="K143" s="31">
        <v>1000</v>
      </c>
      <c r="L143" s="31">
        <v>877.63</v>
      </c>
      <c r="M143" s="31">
        <v>0</v>
      </c>
      <c r="N143" s="29"/>
      <c r="O143" s="32">
        <v>1000</v>
      </c>
      <c r="P143" s="29">
        <v>1000</v>
      </c>
      <c r="Q143" s="3">
        <f t="shared" si="1"/>
        <v>0</v>
      </c>
    </row>
    <row r="144" spans="1:17" ht="15.4" x14ac:dyDescent="0.45">
      <c r="A144" s="27" t="s">
        <v>116</v>
      </c>
      <c r="B144" s="28">
        <v>1981.92</v>
      </c>
      <c r="C144" s="28">
        <v>1981.92</v>
      </c>
      <c r="D144" s="28">
        <v>1832.24</v>
      </c>
      <c r="E144" s="29"/>
      <c r="F144" s="30">
        <v>1981.92</v>
      </c>
      <c r="G144" s="30">
        <v>2071.06</v>
      </c>
      <c r="H144" s="30">
        <v>1793.93</v>
      </c>
      <c r="I144" s="29"/>
      <c r="J144" s="31">
        <v>2048.56</v>
      </c>
      <c r="K144" s="31">
        <v>2136.81</v>
      </c>
      <c r="L144" s="31">
        <v>1766.35</v>
      </c>
      <c r="M144" s="31">
        <v>88.25</v>
      </c>
      <c r="N144" s="29"/>
      <c r="O144" s="32">
        <v>2136.81</v>
      </c>
      <c r="P144" s="29">
        <f>(P135+P136)*0.0145</f>
        <v>2133.5910450000006</v>
      </c>
      <c r="Q144" s="3">
        <f t="shared" si="1"/>
        <v>-3.2189549999993687</v>
      </c>
    </row>
    <row r="145" spans="1:17" ht="15.4" x14ac:dyDescent="0.45">
      <c r="A145" s="27" t="s">
        <v>117</v>
      </c>
      <c r="B145" s="28">
        <v>19135.759999999998</v>
      </c>
      <c r="C145" s="28">
        <v>19135.759999999998</v>
      </c>
      <c r="D145" s="28">
        <v>18321.830000000002</v>
      </c>
      <c r="E145" s="29"/>
      <c r="F145" s="30">
        <v>19135.759999999998</v>
      </c>
      <c r="G145" s="30">
        <v>20458.48</v>
      </c>
      <c r="H145" s="30">
        <v>17478.97</v>
      </c>
      <c r="I145" s="29"/>
      <c r="J145" s="31">
        <v>19779.189999999999</v>
      </c>
      <c r="K145" s="31">
        <v>20631.29</v>
      </c>
      <c r="L145" s="31">
        <v>17510.61</v>
      </c>
      <c r="M145" s="31">
        <v>852.1</v>
      </c>
      <c r="N145" s="29"/>
      <c r="O145" s="32">
        <v>20631.29</v>
      </c>
      <c r="P145" s="29">
        <f>(P135+P136)*0.14</f>
        <v>20600.189400000007</v>
      </c>
      <c r="Q145" s="3">
        <f t="shared" si="1"/>
        <v>-31.100599999994301</v>
      </c>
    </row>
    <row r="146" spans="1:17" ht="15.4" x14ac:dyDescent="0.45">
      <c r="A146" s="27"/>
      <c r="B146" s="28"/>
      <c r="C146" s="28"/>
      <c r="D146" s="28"/>
      <c r="E146" s="29"/>
      <c r="F146" s="30"/>
      <c r="G146" s="30"/>
      <c r="H146" s="30"/>
      <c r="I146" s="29"/>
      <c r="J146" s="31"/>
      <c r="K146" s="31"/>
      <c r="L146" s="31"/>
      <c r="M146" s="31"/>
      <c r="N146" s="29"/>
      <c r="O146" s="32"/>
      <c r="P146" s="29"/>
      <c r="Q146" s="3"/>
    </row>
    <row r="147" spans="1:17" ht="15.4" x14ac:dyDescent="0.45">
      <c r="A147" s="24" t="s">
        <v>118</v>
      </c>
      <c r="B147" s="25">
        <f>SUBTOTAL(9,B148:B154)</f>
        <v>1770056</v>
      </c>
      <c r="C147" s="25">
        <f>SUBTOTAL(9,C148:C154)</f>
        <v>1753315.02</v>
      </c>
      <c r="D147" s="25">
        <f>SUBTOTAL(9,D148:D154)</f>
        <v>1656545.27</v>
      </c>
      <c r="E147" s="26"/>
      <c r="F147" s="25">
        <f>SUBTOTAL(9,F148:F154)</f>
        <v>1660000</v>
      </c>
      <c r="G147" s="25">
        <f>SUBTOTAL(9,G148:G154)</f>
        <v>1682719</v>
      </c>
      <c r="H147" s="25">
        <f>SUBTOTAL(9,H148:H154)</f>
        <v>1585395.73</v>
      </c>
      <c r="I147" s="26"/>
      <c r="J147" s="25">
        <f>SUBTOTAL(9,J148:J154)</f>
        <v>1665000</v>
      </c>
      <c r="K147" s="25">
        <f>SUBTOTAL(9,K148:K154)</f>
        <v>1666731.1400000001</v>
      </c>
      <c r="L147" s="25">
        <f>SUBTOTAL(9,L148:L154)</f>
        <v>1442558.74</v>
      </c>
      <c r="M147" s="25">
        <f>SUBTOTAL(9,M148:M154)</f>
        <v>0</v>
      </c>
      <c r="N147" s="26"/>
      <c r="O147" s="25">
        <f>SUBTOTAL(9,O148:O154)</f>
        <v>1785000</v>
      </c>
      <c r="P147" s="26">
        <f>SUBTOTAL(9,P148:P154)</f>
        <v>1685000</v>
      </c>
      <c r="Q147" s="3">
        <f t="shared" si="1"/>
        <v>-100000</v>
      </c>
    </row>
    <row r="148" spans="1:17" ht="15.4" hidden="1" x14ac:dyDescent="0.45">
      <c r="A148" s="27" t="s">
        <v>119</v>
      </c>
      <c r="B148" s="28">
        <v>1500</v>
      </c>
      <c r="C148" s="28">
        <v>1500</v>
      </c>
      <c r="D148" s="28">
        <v>1091</v>
      </c>
      <c r="E148" s="29"/>
      <c r="F148" s="30">
        <v>0</v>
      </c>
      <c r="G148" s="30">
        <v>0</v>
      </c>
      <c r="H148" s="30">
        <v>0</v>
      </c>
      <c r="I148" s="29"/>
      <c r="J148" s="31">
        <v>0</v>
      </c>
      <c r="K148" s="31">
        <v>0</v>
      </c>
      <c r="L148" s="31">
        <v>0</v>
      </c>
      <c r="M148" s="31">
        <v>0</v>
      </c>
      <c r="N148" s="29"/>
      <c r="O148" s="32">
        <v>0</v>
      </c>
      <c r="P148" s="29">
        <v>0</v>
      </c>
      <c r="Q148" s="3">
        <f t="shared" ref="Q148:Q211" si="2">P148-O148</f>
        <v>0</v>
      </c>
    </row>
    <row r="149" spans="1:17" ht="15.4" x14ac:dyDescent="0.45">
      <c r="A149" s="27" t="s">
        <v>120</v>
      </c>
      <c r="B149" s="28">
        <v>300000</v>
      </c>
      <c r="C149" s="28">
        <v>277000</v>
      </c>
      <c r="D149" s="28">
        <v>275570</v>
      </c>
      <c r="E149" s="29"/>
      <c r="F149" s="30">
        <v>290000</v>
      </c>
      <c r="G149" s="30">
        <v>269606</v>
      </c>
      <c r="H149" s="30">
        <v>269606</v>
      </c>
      <c r="I149" s="29"/>
      <c r="J149" s="31">
        <v>280000</v>
      </c>
      <c r="K149" s="31">
        <v>279936</v>
      </c>
      <c r="L149" s="31">
        <v>267902</v>
      </c>
      <c r="M149" s="31">
        <v>0</v>
      </c>
      <c r="N149" s="29"/>
      <c r="O149" s="32">
        <v>300000</v>
      </c>
      <c r="P149" s="29">
        <v>300000</v>
      </c>
      <c r="Q149" s="3">
        <f t="shared" si="2"/>
        <v>0</v>
      </c>
    </row>
    <row r="150" spans="1:17" ht="15.4" x14ac:dyDescent="0.45">
      <c r="A150" s="27" t="s">
        <v>121</v>
      </c>
      <c r="B150" s="28">
        <v>50000</v>
      </c>
      <c r="C150" s="28">
        <v>56259.02</v>
      </c>
      <c r="D150" s="28">
        <v>24808.09</v>
      </c>
      <c r="E150" s="29"/>
      <c r="F150" s="30">
        <v>25000</v>
      </c>
      <c r="G150" s="30">
        <v>50113</v>
      </c>
      <c r="H150" s="30">
        <v>34608.25</v>
      </c>
      <c r="I150" s="29"/>
      <c r="J150" s="31">
        <v>25000</v>
      </c>
      <c r="K150" s="31">
        <v>26795.14</v>
      </c>
      <c r="L150" s="31">
        <v>22357.42</v>
      </c>
      <c r="M150" s="31">
        <v>0</v>
      </c>
      <c r="N150" s="29"/>
      <c r="O150" s="32">
        <v>25000</v>
      </c>
      <c r="P150" s="29">
        <v>25000</v>
      </c>
      <c r="Q150" s="3">
        <f t="shared" si="2"/>
        <v>0</v>
      </c>
    </row>
    <row r="151" spans="1:17" ht="15.4" x14ac:dyDescent="0.45">
      <c r="A151" s="27" t="s">
        <v>122</v>
      </c>
      <c r="B151" s="28">
        <v>150000</v>
      </c>
      <c r="C151" s="28">
        <v>147510</v>
      </c>
      <c r="D151" s="28">
        <v>85864.98</v>
      </c>
      <c r="E151" s="29"/>
      <c r="F151" s="30">
        <v>95000</v>
      </c>
      <c r="G151" s="30">
        <v>81006.899999999994</v>
      </c>
      <c r="H151" s="30">
        <v>5938.38</v>
      </c>
      <c r="I151" s="29"/>
      <c r="J151" s="31">
        <v>95000</v>
      </c>
      <c r="K151" s="31">
        <v>95000</v>
      </c>
      <c r="L151" s="31">
        <v>2355.52</v>
      </c>
      <c r="M151" s="31">
        <v>0</v>
      </c>
      <c r="N151" s="29"/>
      <c r="O151" s="32">
        <v>95000</v>
      </c>
      <c r="P151" s="29">
        <v>95000</v>
      </c>
      <c r="Q151" s="3">
        <f t="shared" si="2"/>
        <v>0</v>
      </c>
    </row>
    <row r="152" spans="1:17" ht="15.4" hidden="1" x14ac:dyDescent="0.45">
      <c r="A152" s="27" t="s">
        <v>123</v>
      </c>
      <c r="B152" s="28">
        <v>200</v>
      </c>
      <c r="C152" s="28">
        <v>200</v>
      </c>
      <c r="D152" s="28">
        <v>0</v>
      </c>
      <c r="E152" s="29"/>
      <c r="F152" s="30">
        <v>0</v>
      </c>
      <c r="G152" s="30">
        <v>0</v>
      </c>
      <c r="H152" s="30">
        <v>0</v>
      </c>
      <c r="I152" s="29"/>
      <c r="J152" s="31">
        <v>0</v>
      </c>
      <c r="K152" s="31">
        <v>0</v>
      </c>
      <c r="L152" s="31">
        <v>0</v>
      </c>
      <c r="M152" s="31">
        <v>0</v>
      </c>
      <c r="N152" s="29"/>
      <c r="O152" s="32">
        <v>0</v>
      </c>
      <c r="P152" s="29">
        <v>0</v>
      </c>
      <c r="Q152" s="3">
        <f t="shared" si="2"/>
        <v>0</v>
      </c>
    </row>
    <row r="153" spans="1:17" ht="15.4" x14ac:dyDescent="0.45">
      <c r="A153" s="27" t="s">
        <v>124</v>
      </c>
      <c r="B153" s="28">
        <v>144760</v>
      </c>
      <c r="C153" s="28">
        <v>147250</v>
      </c>
      <c r="D153" s="28">
        <v>147250</v>
      </c>
      <c r="E153" s="29"/>
      <c r="F153" s="30">
        <v>150000</v>
      </c>
      <c r="G153" s="30">
        <v>168000</v>
      </c>
      <c r="H153" s="30">
        <v>161250</v>
      </c>
      <c r="I153" s="29"/>
      <c r="J153" s="31">
        <v>165000</v>
      </c>
      <c r="K153" s="31">
        <v>165000</v>
      </c>
      <c r="L153" s="31">
        <v>155875</v>
      </c>
      <c r="M153" s="31">
        <v>0</v>
      </c>
      <c r="N153" s="29"/>
      <c r="O153" s="32">
        <v>165000</v>
      </c>
      <c r="P153" s="29">
        <v>165000</v>
      </c>
      <c r="Q153" s="3">
        <f t="shared" si="2"/>
        <v>0</v>
      </c>
    </row>
    <row r="154" spans="1:17" ht="15.4" x14ac:dyDescent="0.45">
      <c r="A154" s="27" t="s">
        <v>125</v>
      </c>
      <c r="B154" s="28">
        <v>1123596</v>
      </c>
      <c r="C154" s="28">
        <v>1123596</v>
      </c>
      <c r="D154" s="28">
        <v>1121961.2</v>
      </c>
      <c r="E154" s="29"/>
      <c r="F154" s="30">
        <v>1100000</v>
      </c>
      <c r="G154" s="30">
        <v>1113993.1000000001</v>
      </c>
      <c r="H154" s="30">
        <v>1113993.1000000001</v>
      </c>
      <c r="I154" s="29"/>
      <c r="J154" s="31">
        <v>1100000</v>
      </c>
      <c r="K154" s="31">
        <v>1100000</v>
      </c>
      <c r="L154" s="31">
        <v>994068.8</v>
      </c>
      <c r="M154" s="31">
        <v>0</v>
      </c>
      <c r="N154" s="29"/>
      <c r="O154" s="32">
        <v>1200000</v>
      </c>
      <c r="P154" s="29">
        <v>1100000</v>
      </c>
      <c r="Q154" s="3">
        <f t="shared" si="2"/>
        <v>-100000</v>
      </c>
    </row>
    <row r="155" spans="1:17" ht="15.4" x14ac:dyDescent="0.45">
      <c r="A155" s="27"/>
      <c r="B155" s="28"/>
      <c r="C155" s="28"/>
      <c r="D155" s="28"/>
      <c r="E155" s="29"/>
      <c r="F155" s="30"/>
      <c r="G155" s="30"/>
      <c r="H155" s="30"/>
      <c r="I155" s="29"/>
      <c r="J155" s="31"/>
      <c r="K155" s="31"/>
      <c r="L155" s="31"/>
      <c r="M155" s="31"/>
      <c r="N155" s="29"/>
      <c r="O155" s="32"/>
      <c r="P155" s="29"/>
      <c r="Q155" s="3"/>
    </row>
    <row r="156" spans="1:17" ht="15.4" x14ac:dyDescent="0.45">
      <c r="A156" s="24" t="s">
        <v>126</v>
      </c>
      <c r="B156" s="25">
        <f>SUBTOTAL(9,B157:B167)</f>
        <v>151056.34</v>
      </c>
      <c r="C156" s="25">
        <f>SUBTOTAL(9,C157:C167)</f>
        <v>154942.37</v>
      </c>
      <c r="D156" s="25">
        <f>SUBTOTAL(9,D157:D167)</f>
        <v>151381.58000000002</v>
      </c>
      <c r="E156" s="26"/>
      <c r="F156" s="25">
        <f>SUBTOTAL(9,F157:F167)</f>
        <v>148056.34</v>
      </c>
      <c r="G156" s="25">
        <f>SUBTOTAL(9,G157:G167)</f>
        <v>146744.89000000001</v>
      </c>
      <c r="H156" s="25">
        <f>SUBTOTAL(9,H157:H167)</f>
        <v>142092.64000000001</v>
      </c>
      <c r="I156" s="26"/>
      <c r="J156" s="25">
        <f>SUBTOTAL(9,J157:J167)</f>
        <v>145055.44</v>
      </c>
      <c r="K156" s="25">
        <f>SUBTOTAL(9,K157:K167)</f>
        <v>151734.96999999997</v>
      </c>
      <c r="L156" s="25">
        <f>SUBTOTAL(9,L157:L167)</f>
        <v>128861.73000000001</v>
      </c>
      <c r="M156" s="25">
        <f>SUBTOTAL(9,M157:M167)</f>
        <v>6128.4000000000005</v>
      </c>
      <c r="N156" s="26"/>
      <c r="O156" s="25">
        <f>SUBTOTAL(9,O157:O167)</f>
        <v>153823.72</v>
      </c>
      <c r="P156" s="26">
        <f>SUBTOTAL(9,P157:P167)+0.01</f>
        <v>149372.41393000001</v>
      </c>
      <c r="Q156" s="3">
        <f t="shared" si="2"/>
        <v>-4451.3060699999915</v>
      </c>
    </row>
    <row r="157" spans="1:17" ht="15.4" x14ac:dyDescent="0.45">
      <c r="A157" s="27" t="s">
        <v>127</v>
      </c>
      <c r="B157" s="28">
        <v>10215</v>
      </c>
      <c r="C157" s="28">
        <v>10215</v>
      </c>
      <c r="D157" s="28">
        <v>10214.16</v>
      </c>
      <c r="E157" s="29"/>
      <c r="F157" s="30">
        <v>10215</v>
      </c>
      <c r="G157" s="30">
        <v>10214.459999999999</v>
      </c>
      <c r="H157" s="30">
        <v>10214.1</v>
      </c>
      <c r="I157" s="29"/>
      <c r="J157" s="31">
        <v>10214.1</v>
      </c>
      <c r="K157" s="31">
        <v>10214.1</v>
      </c>
      <c r="L157" s="31">
        <v>8472.66</v>
      </c>
      <c r="M157" s="31">
        <v>0</v>
      </c>
      <c r="N157" s="29"/>
      <c r="O157" s="32">
        <v>9912.42</v>
      </c>
      <c r="P157" s="29">
        <v>9912.42</v>
      </c>
      <c r="Q157" s="3">
        <f t="shared" si="2"/>
        <v>0</v>
      </c>
    </row>
    <row r="158" spans="1:17" ht="15.4" x14ac:dyDescent="0.45">
      <c r="A158" s="27" t="s">
        <v>128</v>
      </c>
      <c r="B158" s="28">
        <v>102338.78</v>
      </c>
      <c r="C158" s="28">
        <v>102338.78</v>
      </c>
      <c r="D158" s="28">
        <v>102338.78</v>
      </c>
      <c r="E158" s="29"/>
      <c r="F158" s="30">
        <v>102338.78</v>
      </c>
      <c r="G158" s="30">
        <v>104386.1</v>
      </c>
      <c r="H158" s="30">
        <v>104386.1</v>
      </c>
      <c r="I158" s="29"/>
      <c r="J158" s="31">
        <v>102338.78</v>
      </c>
      <c r="K158" s="31">
        <v>107517.12</v>
      </c>
      <c r="L158" s="31">
        <v>94926.77</v>
      </c>
      <c r="M158" s="31">
        <v>5178.34</v>
      </c>
      <c r="N158" s="29"/>
      <c r="O158" s="32">
        <v>110766.42</v>
      </c>
      <c r="P158" s="29">
        <f>K158</f>
        <v>107517.12</v>
      </c>
      <c r="Q158" s="3">
        <f t="shared" si="2"/>
        <v>-3249.3000000000029</v>
      </c>
    </row>
    <row r="159" spans="1:17" ht="15.4" x14ac:dyDescent="0.45">
      <c r="A159" s="27" t="s">
        <v>129</v>
      </c>
      <c r="B159" s="28">
        <v>7000</v>
      </c>
      <c r="C159" s="28">
        <v>13050.68</v>
      </c>
      <c r="D159" s="28">
        <v>12133.07</v>
      </c>
      <c r="E159" s="29"/>
      <c r="F159" s="30">
        <v>7000</v>
      </c>
      <c r="G159" s="30">
        <v>7392.71</v>
      </c>
      <c r="H159" s="30">
        <v>7004.42</v>
      </c>
      <c r="I159" s="29"/>
      <c r="J159" s="31">
        <v>7000</v>
      </c>
      <c r="K159" s="31">
        <v>8332.9500000000007</v>
      </c>
      <c r="L159" s="31">
        <v>7971.07</v>
      </c>
      <c r="M159" s="31">
        <v>0</v>
      </c>
      <c r="N159" s="29"/>
      <c r="O159" s="32">
        <v>7000</v>
      </c>
      <c r="P159" s="29">
        <v>7000</v>
      </c>
      <c r="Q159" s="3">
        <f t="shared" si="2"/>
        <v>0</v>
      </c>
    </row>
    <row r="160" spans="1:17" ht="15.4" x14ac:dyDescent="0.45">
      <c r="A160" s="27" t="s">
        <v>130</v>
      </c>
      <c r="B160" s="28">
        <v>1000</v>
      </c>
      <c r="C160" s="28">
        <v>0</v>
      </c>
      <c r="D160" s="28">
        <v>0</v>
      </c>
      <c r="E160" s="29"/>
      <c r="F160" s="30">
        <v>500</v>
      </c>
      <c r="G160" s="30">
        <v>100</v>
      </c>
      <c r="H160" s="30">
        <v>75</v>
      </c>
      <c r="I160" s="29"/>
      <c r="J160" s="31">
        <v>500</v>
      </c>
      <c r="K160" s="31">
        <v>500</v>
      </c>
      <c r="L160" s="31">
        <v>0</v>
      </c>
      <c r="M160" s="31">
        <v>0</v>
      </c>
      <c r="N160" s="29"/>
      <c r="O160" s="32">
        <v>500</v>
      </c>
      <c r="P160" s="29">
        <v>300</v>
      </c>
      <c r="Q160" s="3">
        <f t="shared" si="2"/>
        <v>-200</v>
      </c>
    </row>
    <row r="161" spans="1:17" ht="15.4" x14ac:dyDescent="0.45">
      <c r="A161" s="27" t="s">
        <v>131</v>
      </c>
      <c r="B161" s="28">
        <v>4500</v>
      </c>
      <c r="C161" s="28">
        <v>1729.55</v>
      </c>
      <c r="D161" s="28">
        <v>566.4</v>
      </c>
      <c r="E161" s="29"/>
      <c r="F161" s="30">
        <v>2000</v>
      </c>
      <c r="G161" s="30">
        <v>800</v>
      </c>
      <c r="H161" s="30">
        <v>757.68</v>
      </c>
      <c r="I161" s="29"/>
      <c r="J161" s="31">
        <v>2000</v>
      </c>
      <c r="K161" s="31">
        <v>1018.18</v>
      </c>
      <c r="L161" s="31">
        <v>670.97</v>
      </c>
      <c r="M161" s="31">
        <v>0</v>
      </c>
      <c r="N161" s="29"/>
      <c r="O161" s="32">
        <v>2000</v>
      </c>
      <c r="P161" s="29">
        <v>1500</v>
      </c>
      <c r="Q161" s="3">
        <f t="shared" si="2"/>
        <v>-500</v>
      </c>
    </row>
    <row r="162" spans="1:17" ht="15.4" hidden="1" x14ac:dyDescent="0.45">
      <c r="A162" s="27" t="s">
        <v>132</v>
      </c>
      <c r="B162" s="28">
        <v>0</v>
      </c>
      <c r="C162" s="28">
        <v>0</v>
      </c>
      <c r="D162" s="28">
        <v>0</v>
      </c>
      <c r="E162" s="29"/>
      <c r="F162" s="30">
        <v>0</v>
      </c>
      <c r="G162" s="30">
        <v>0</v>
      </c>
      <c r="H162" s="30">
        <v>0</v>
      </c>
      <c r="I162" s="29"/>
      <c r="J162" s="31">
        <v>0</v>
      </c>
      <c r="K162" s="31">
        <v>0</v>
      </c>
      <c r="L162" s="31">
        <v>0</v>
      </c>
      <c r="M162" s="31">
        <v>0</v>
      </c>
      <c r="N162" s="29"/>
      <c r="O162" s="32">
        <v>0</v>
      </c>
      <c r="P162" s="29">
        <v>0</v>
      </c>
      <c r="Q162" s="3">
        <f t="shared" si="2"/>
        <v>0</v>
      </c>
    </row>
    <row r="163" spans="1:17" ht="15.4" hidden="1" x14ac:dyDescent="0.45">
      <c r="A163" s="27" t="s">
        <v>133</v>
      </c>
      <c r="B163" s="28">
        <v>0</v>
      </c>
      <c r="C163" s="28">
        <v>0</v>
      </c>
      <c r="D163" s="28">
        <v>0</v>
      </c>
      <c r="E163" s="29"/>
      <c r="F163" s="30">
        <v>0</v>
      </c>
      <c r="G163" s="30">
        <v>0</v>
      </c>
      <c r="H163" s="30">
        <v>0</v>
      </c>
      <c r="I163" s="29"/>
      <c r="J163" s="31">
        <v>0</v>
      </c>
      <c r="K163" s="31">
        <v>0</v>
      </c>
      <c r="L163" s="31">
        <v>0</v>
      </c>
      <c r="M163" s="31">
        <v>0</v>
      </c>
      <c r="N163" s="29"/>
      <c r="O163" s="32">
        <v>0</v>
      </c>
      <c r="P163" s="29">
        <v>0</v>
      </c>
      <c r="Q163" s="3">
        <f t="shared" si="2"/>
        <v>0</v>
      </c>
    </row>
    <row r="164" spans="1:17" ht="15.4" x14ac:dyDescent="0.45">
      <c r="A164" s="27" t="s">
        <v>134</v>
      </c>
      <c r="B164" s="28">
        <v>3000</v>
      </c>
      <c r="C164" s="28">
        <v>3258</v>
      </c>
      <c r="D164" s="28">
        <v>3258</v>
      </c>
      <c r="E164" s="29"/>
      <c r="F164" s="30">
        <v>3000</v>
      </c>
      <c r="G164" s="30">
        <v>224.89</v>
      </c>
      <c r="H164" s="30">
        <v>224.89</v>
      </c>
      <c r="I164" s="29"/>
      <c r="J164" s="31">
        <v>0</v>
      </c>
      <c r="K164" s="31">
        <v>150</v>
      </c>
      <c r="L164" s="31">
        <v>150</v>
      </c>
      <c r="M164" s="31">
        <v>150</v>
      </c>
      <c r="N164" s="29"/>
      <c r="O164" s="32">
        <v>3000</v>
      </c>
      <c r="P164" s="29">
        <v>3000</v>
      </c>
      <c r="Q164" s="3">
        <f t="shared" si="2"/>
        <v>0</v>
      </c>
    </row>
    <row r="165" spans="1:17" ht="15.4" x14ac:dyDescent="0.45">
      <c r="A165" s="27" t="s">
        <v>135</v>
      </c>
      <c r="B165" s="28">
        <v>2000</v>
      </c>
      <c r="C165" s="28">
        <v>2200</v>
      </c>
      <c r="D165" s="28">
        <v>1995.89</v>
      </c>
      <c r="E165" s="29"/>
      <c r="F165" s="30">
        <v>2000</v>
      </c>
      <c r="G165" s="30">
        <v>2204.11</v>
      </c>
      <c r="H165" s="30">
        <v>1794.11</v>
      </c>
      <c r="I165" s="29"/>
      <c r="J165" s="31">
        <v>2000</v>
      </c>
      <c r="K165" s="31">
        <v>2200</v>
      </c>
      <c r="L165" s="31">
        <v>1344.5</v>
      </c>
      <c r="M165" s="31">
        <v>0</v>
      </c>
      <c r="N165" s="29"/>
      <c r="O165" s="32">
        <v>2000</v>
      </c>
      <c r="P165" s="29">
        <v>2000</v>
      </c>
      <c r="Q165" s="3">
        <f t="shared" si="2"/>
        <v>0</v>
      </c>
    </row>
    <row r="166" spans="1:17" ht="15.4" x14ac:dyDescent="0.45">
      <c r="A166" s="27" t="s">
        <v>136</v>
      </c>
      <c r="B166" s="28">
        <v>1588.79</v>
      </c>
      <c r="C166" s="28">
        <v>1657.27</v>
      </c>
      <c r="D166" s="28">
        <v>1567.08</v>
      </c>
      <c r="E166" s="29"/>
      <c r="F166" s="30">
        <v>1588.79</v>
      </c>
      <c r="G166" s="30">
        <v>1620.57</v>
      </c>
      <c r="H166" s="30">
        <v>1591.98</v>
      </c>
      <c r="I166" s="29"/>
      <c r="J166" s="31">
        <v>1588.79</v>
      </c>
      <c r="K166" s="31">
        <v>1663.88</v>
      </c>
      <c r="L166" s="31">
        <v>1428.71</v>
      </c>
      <c r="M166" s="31">
        <v>75.09</v>
      </c>
      <c r="N166" s="29"/>
      <c r="O166" s="32">
        <v>1749.84</v>
      </c>
      <c r="P166" s="29">
        <f>(P157+P158)*0.0145</f>
        <v>1702.7283299999999</v>
      </c>
      <c r="Q166" s="3">
        <f t="shared" si="2"/>
        <v>-47.111670000000004</v>
      </c>
    </row>
    <row r="167" spans="1:17" ht="15.4" x14ac:dyDescent="0.45">
      <c r="A167" s="27" t="s">
        <v>137</v>
      </c>
      <c r="B167" s="28">
        <v>19413.77</v>
      </c>
      <c r="C167" s="28">
        <v>20493.09</v>
      </c>
      <c r="D167" s="28">
        <v>19308.2</v>
      </c>
      <c r="E167" s="29"/>
      <c r="F167" s="30">
        <v>19413.77</v>
      </c>
      <c r="G167" s="30">
        <v>19802.05</v>
      </c>
      <c r="H167" s="30">
        <v>16044.36</v>
      </c>
      <c r="I167" s="29"/>
      <c r="J167" s="31">
        <v>19413.77</v>
      </c>
      <c r="K167" s="31">
        <v>20138.740000000002</v>
      </c>
      <c r="L167" s="31">
        <v>13897.05</v>
      </c>
      <c r="M167" s="31">
        <v>724.97</v>
      </c>
      <c r="N167" s="29"/>
      <c r="O167" s="32">
        <v>16895.04</v>
      </c>
      <c r="P167" s="29">
        <f>(P157+P158)*0.14</f>
        <v>16440.135600000001</v>
      </c>
      <c r="Q167" s="3">
        <f t="shared" si="2"/>
        <v>-454.90439999999944</v>
      </c>
    </row>
    <row r="168" spans="1:17" ht="15.4" x14ac:dyDescent="0.45">
      <c r="A168" s="27"/>
      <c r="B168" s="28"/>
      <c r="C168" s="28"/>
      <c r="D168" s="28"/>
      <c r="E168" s="29"/>
      <c r="F168" s="30"/>
      <c r="G168" s="30"/>
      <c r="H168" s="30"/>
      <c r="I168" s="29"/>
      <c r="J168" s="31"/>
      <c r="K168" s="31"/>
      <c r="L168" s="31"/>
      <c r="M168" s="31"/>
      <c r="N168" s="29"/>
      <c r="O168" s="32"/>
      <c r="P168" s="29"/>
      <c r="Q168" s="3"/>
    </row>
    <row r="169" spans="1:17" ht="15.4" x14ac:dyDescent="0.45">
      <c r="A169" s="24" t="s">
        <v>138</v>
      </c>
      <c r="B169" s="25">
        <f>SUBTOTAL(9,B170:B172)</f>
        <v>154605.87</v>
      </c>
      <c r="C169" s="25">
        <f>SUBTOTAL(9,C170:C172)</f>
        <v>154889.12</v>
      </c>
      <c r="D169" s="25">
        <f>SUBTOTAL(9,D170:D172)</f>
        <v>154702.91999999998</v>
      </c>
      <c r="E169" s="26"/>
      <c r="F169" s="25">
        <f>SUBTOTAL(9,F170:F172)</f>
        <v>154606.87</v>
      </c>
      <c r="G169" s="25">
        <f>SUBTOTAL(9,G170:G172)</f>
        <v>157699.41999999998</v>
      </c>
      <c r="H169" s="25">
        <f>SUBTOTAL(9,H170:H172)</f>
        <v>156015.27000000002</v>
      </c>
      <c r="I169" s="26"/>
      <c r="J169" s="25">
        <f>SUBTOTAL(9,J170:J172)</f>
        <v>153892.28</v>
      </c>
      <c r="K169" s="25">
        <f>SUBTOTAL(9,K170:K172)</f>
        <v>161641.25999999998</v>
      </c>
      <c r="L169" s="25">
        <f>SUBTOTAL(9,L170:L172)</f>
        <v>141128.51999999999</v>
      </c>
      <c r="M169" s="25">
        <f>SUBTOTAL(9,M170:M172)</f>
        <v>7748.98</v>
      </c>
      <c r="N169" s="26"/>
      <c r="O169" s="25">
        <f>SUBTOTAL(9,O170:O172)</f>
        <v>165751.24000000002</v>
      </c>
      <c r="P169" s="26">
        <f>SUBTOTAL(9,P170:P172)+0.01</f>
        <v>160890.84137499999</v>
      </c>
      <c r="Q169" s="3">
        <f t="shared" si="2"/>
        <v>-4860.3986250000307</v>
      </c>
    </row>
    <row r="170" spans="1:17" ht="15.4" x14ac:dyDescent="0.45">
      <c r="A170" s="27" t="s">
        <v>139</v>
      </c>
      <c r="B170" s="28">
        <v>132647.76999999999</v>
      </c>
      <c r="C170" s="28">
        <v>132647.76999999999</v>
      </c>
      <c r="D170" s="28">
        <v>132647.57999999999</v>
      </c>
      <c r="E170" s="29"/>
      <c r="F170" s="30">
        <v>132647.76999999999</v>
      </c>
      <c r="G170" s="30">
        <v>135301.14000000001</v>
      </c>
      <c r="H170" s="30">
        <v>135301.14000000001</v>
      </c>
      <c r="I170" s="29"/>
      <c r="J170" s="31">
        <v>132647.76999999999</v>
      </c>
      <c r="K170" s="31">
        <v>139359.75</v>
      </c>
      <c r="L170" s="31">
        <v>123039.45</v>
      </c>
      <c r="M170" s="31">
        <v>6711.98</v>
      </c>
      <c r="N170" s="29"/>
      <c r="O170" s="32">
        <v>143569.72</v>
      </c>
      <c r="P170" s="29">
        <f>K170</f>
        <v>139359.75</v>
      </c>
      <c r="Q170" s="3">
        <f t="shared" si="2"/>
        <v>-4209.9700000000012</v>
      </c>
    </row>
    <row r="171" spans="1:17" ht="15.4" x14ac:dyDescent="0.45">
      <c r="A171" s="27" t="s">
        <v>140</v>
      </c>
      <c r="B171" s="28">
        <v>1923.39</v>
      </c>
      <c r="C171" s="28">
        <v>1923.39</v>
      </c>
      <c r="D171" s="28">
        <v>1737.38</v>
      </c>
      <c r="E171" s="29"/>
      <c r="F171" s="30">
        <v>1923.39</v>
      </c>
      <c r="G171" s="30">
        <v>1961.86</v>
      </c>
      <c r="H171" s="30">
        <v>1771.84</v>
      </c>
      <c r="I171" s="29"/>
      <c r="J171" s="31">
        <v>1923.39</v>
      </c>
      <c r="K171" s="31">
        <v>2020.71</v>
      </c>
      <c r="L171" s="31">
        <v>1613.95</v>
      </c>
      <c r="M171" s="31">
        <v>97.32</v>
      </c>
      <c r="N171" s="29"/>
      <c r="O171" s="32">
        <v>2081.7600000000002</v>
      </c>
      <c r="P171" s="29">
        <f>P170*0.0145</f>
        <v>2020.7163750000002</v>
      </c>
      <c r="Q171" s="3">
        <f t="shared" si="2"/>
        <v>-61.04362500000002</v>
      </c>
    </row>
    <row r="172" spans="1:17" ht="15.4" x14ac:dyDescent="0.45">
      <c r="A172" s="27" t="s">
        <v>141</v>
      </c>
      <c r="B172" s="28">
        <v>20034.71</v>
      </c>
      <c r="C172" s="28">
        <v>20317.96</v>
      </c>
      <c r="D172" s="28">
        <v>20317.96</v>
      </c>
      <c r="E172" s="29"/>
      <c r="F172" s="30">
        <v>20035.71</v>
      </c>
      <c r="G172" s="30">
        <v>20436.419999999998</v>
      </c>
      <c r="H172" s="30">
        <v>18942.29</v>
      </c>
      <c r="I172" s="29"/>
      <c r="J172" s="31">
        <v>19321.12</v>
      </c>
      <c r="K172" s="31">
        <v>20260.8</v>
      </c>
      <c r="L172" s="31">
        <v>16475.12</v>
      </c>
      <c r="M172" s="31">
        <v>939.68</v>
      </c>
      <c r="N172" s="29"/>
      <c r="O172" s="32">
        <v>20099.759999999998</v>
      </c>
      <c r="P172" s="29">
        <f>P170*0.14</f>
        <v>19510.365000000002</v>
      </c>
      <c r="Q172" s="3">
        <f t="shared" si="2"/>
        <v>-589.3949999999968</v>
      </c>
    </row>
    <row r="173" spans="1:17" ht="15.4" x14ac:dyDescent="0.45">
      <c r="A173" s="27"/>
      <c r="B173" s="28"/>
      <c r="C173" s="28"/>
      <c r="D173" s="28"/>
      <c r="E173" s="29"/>
      <c r="F173" s="30"/>
      <c r="G173" s="30"/>
      <c r="H173" s="30"/>
      <c r="I173" s="29"/>
      <c r="J173" s="31"/>
      <c r="K173" s="31"/>
      <c r="L173" s="31"/>
      <c r="M173" s="31"/>
      <c r="N173" s="29"/>
      <c r="O173" s="32"/>
      <c r="P173" s="29"/>
      <c r="Q173" s="3"/>
    </row>
    <row r="174" spans="1:17" ht="15.4" x14ac:dyDescent="0.45">
      <c r="A174" s="24" t="s">
        <v>142</v>
      </c>
      <c r="B174" s="25">
        <f>SUBTOTAL(9,B175:B185)</f>
        <v>152163.25</v>
      </c>
      <c r="C174" s="25">
        <f>SUBTOTAL(9,C175:C185)</f>
        <v>155679.58000000002</v>
      </c>
      <c r="D174" s="25">
        <f>SUBTOTAL(9,D175:D185)</f>
        <v>149816.77000000002</v>
      </c>
      <c r="E174" s="26"/>
      <c r="F174" s="25">
        <f>SUBTOTAL(9,F175:F185)</f>
        <v>154777.91999999998</v>
      </c>
      <c r="G174" s="25">
        <f>SUBTOTAL(9,G175:G185)</f>
        <v>155725.03999999998</v>
      </c>
      <c r="H174" s="25">
        <f>SUBTOTAL(9,H175:H185)</f>
        <v>146996.05000000002</v>
      </c>
      <c r="I174" s="26"/>
      <c r="J174" s="25">
        <f>SUBTOTAL(9,J175:J185)</f>
        <v>156147.91999999998</v>
      </c>
      <c r="K174" s="25">
        <f>SUBTOTAL(9,K175:K185)</f>
        <v>157115.69</v>
      </c>
      <c r="L174" s="25">
        <f>SUBTOTAL(9,L175:L185)</f>
        <v>129886.06000000001</v>
      </c>
      <c r="M174" s="25">
        <f>SUBTOTAL(9,M175:M185)</f>
        <v>0</v>
      </c>
      <c r="N174" s="26"/>
      <c r="O174" s="25">
        <f>SUBTOTAL(9,O175:O185)</f>
        <v>156048.47999999998</v>
      </c>
      <c r="P174" s="26">
        <f>SUBTOTAL(9,P175:P185)</f>
        <v>151846.17725000001</v>
      </c>
      <c r="Q174" s="3">
        <f t="shared" si="2"/>
        <v>-4202.3027499999735</v>
      </c>
    </row>
    <row r="175" spans="1:17" ht="15.4" x14ac:dyDescent="0.45">
      <c r="A175" s="27" t="s">
        <v>143</v>
      </c>
      <c r="B175" s="28">
        <v>10215.1</v>
      </c>
      <c r="C175" s="28">
        <v>10215.1</v>
      </c>
      <c r="D175" s="28">
        <v>10214.16</v>
      </c>
      <c r="E175" s="29"/>
      <c r="F175" s="30">
        <v>10215.1</v>
      </c>
      <c r="G175" s="30">
        <v>10215.1</v>
      </c>
      <c r="H175" s="30">
        <v>10214.1</v>
      </c>
      <c r="I175" s="29"/>
      <c r="J175" s="31">
        <v>10215.1</v>
      </c>
      <c r="K175" s="31">
        <v>10215.1</v>
      </c>
      <c r="L175" s="31">
        <v>8472.66</v>
      </c>
      <c r="M175" s="31">
        <v>0</v>
      </c>
      <c r="N175" s="29"/>
      <c r="O175" s="32">
        <v>9912.42</v>
      </c>
      <c r="P175" s="29">
        <v>9912.42</v>
      </c>
      <c r="Q175" s="3">
        <f t="shared" si="2"/>
        <v>0</v>
      </c>
    </row>
    <row r="176" spans="1:17" ht="15.4" x14ac:dyDescent="0.45">
      <c r="A176" s="27" t="s">
        <v>144</v>
      </c>
      <c r="B176" s="28">
        <v>100751.13</v>
      </c>
      <c r="C176" s="28">
        <v>100753.08</v>
      </c>
      <c r="D176" s="28">
        <v>100753.08</v>
      </c>
      <c r="E176" s="29"/>
      <c r="F176" s="30">
        <v>103774.84</v>
      </c>
      <c r="G176" s="30">
        <v>103774.84</v>
      </c>
      <c r="H176" s="30">
        <v>103774.84</v>
      </c>
      <c r="I176" s="29"/>
      <c r="J176" s="31">
        <v>106888.08</v>
      </c>
      <c r="K176" s="31">
        <v>106888.08</v>
      </c>
      <c r="L176" s="31">
        <v>94554.84</v>
      </c>
      <c r="M176" s="31">
        <v>0</v>
      </c>
      <c r="N176" s="29"/>
      <c r="O176" s="32">
        <v>110094.92</v>
      </c>
      <c r="P176" s="29">
        <f>K176</f>
        <v>106888.08</v>
      </c>
      <c r="Q176" s="3">
        <f t="shared" si="2"/>
        <v>-3206.8399999999965</v>
      </c>
    </row>
    <row r="177" spans="1:17" ht="15.4" x14ac:dyDescent="0.45">
      <c r="A177" s="27" t="s">
        <v>145</v>
      </c>
      <c r="B177" s="28">
        <v>5000</v>
      </c>
      <c r="C177" s="28">
        <v>8217.61</v>
      </c>
      <c r="D177" s="28">
        <v>6601.22</v>
      </c>
      <c r="E177" s="29"/>
      <c r="F177" s="30">
        <v>5000</v>
      </c>
      <c r="G177" s="30">
        <v>9001.7800000000007</v>
      </c>
      <c r="H177" s="30">
        <v>5277.05</v>
      </c>
      <c r="I177" s="29"/>
      <c r="J177" s="31">
        <v>5000</v>
      </c>
      <c r="K177" s="31">
        <v>5037.92</v>
      </c>
      <c r="L177" s="31">
        <v>3206.96</v>
      </c>
      <c r="M177" s="31">
        <v>0</v>
      </c>
      <c r="N177" s="29"/>
      <c r="O177" s="32">
        <v>5000</v>
      </c>
      <c r="P177" s="29">
        <v>5000</v>
      </c>
      <c r="Q177" s="3">
        <f t="shared" si="2"/>
        <v>0</v>
      </c>
    </row>
    <row r="178" spans="1:17" ht="15.4" x14ac:dyDescent="0.45">
      <c r="A178" s="27" t="s">
        <v>146</v>
      </c>
      <c r="B178" s="28">
        <v>1000</v>
      </c>
      <c r="C178" s="28">
        <v>1000</v>
      </c>
      <c r="D178" s="28">
        <v>35</v>
      </c>
      <c r="E178" s="29"/>
      <c r="F178" s="30">
        <v>1000</v>
      </c>
      <c r="G178" s="30">
        <v>1000</v>
      </c>
      <c r="H178" s="30">
        <v>22</v>
      </c>
      <c r="I178" s="29"/>
      <c r="J178" s="31">
        <v>1000</v>
      </c>
      <c r="K178" s="31">
        <v>650</v>
      </c>
      <c r="L178" s="31">
        <v>187.5</v>
      </c>
      <c r="M178" s="31">
        <v>0</v>
      </c>
      <c r="N178" s="29"/>
      <c r="O178" s="32">
        <v>1000</v>
      </c>
      <c r="P178" s="29">
        <v>500</v>
      </c>
      <c r="Q178" s="3">
        <f t="shared" si="2"/>
        <v>-500</v>
      </c>
    </row>
    <row r="179" spans="1:17" ht="15.4" x14ac:dyDescent="0.45">
      <c r="A179" s="27" t="s">
        <v>147</v>
      </c>
      <c r="B179" s="28">
        <v>8000</v>
      </c>
      <c r="C179" s="28">
        <v>8502.2999999999993</v>
      </c>
      <c r="D179" s="28">
        <v>7796.63</v>
      </c>
      <c r="E179" s="29"/>
      <c r="F179" s="30">
        <v>8000</v>
      </c>
      <c r="G179" s="30">
        <v>8635.6299999999992</v>
      </c>
      <c r="H179" s="30">
        <v>8403.4599999999991</v>
      </c>
      <c r="I179" s="29"/>
      <c r="J179" s="31">
        <v>8000</v>
      </c>
      <c r="K179" s="31">
        <v>8232.17</v>
      </c>
      <c r="L179" s="31">
        <v>6263.48</v>
      </c>
      <c r="M179" s="31">
        <v>0</v>
      </c>
      <c r="N179" s="29"/>
      <c r="O179" s="32">
        <v>6000</v>
      </c>
      <c r="P179" s="29">
        <v>5000</v>
      </c>
      <c r="Q179" s="3">
        <f t="shared" si="2"/>
        <v>-1000</v>
      </c>
    </row>
    <row r="180" spans="1:17" ht="15.4" x14ac:dyDescent="0.45">
      <c r="A180" s="27" t="s">
        <v>148</v>
      </c>
      <c r="B180" s="28">
        <v>0</v>
      </c>
      <c r="C180" s="28">
        <v>0</v>
      </c>
      <c r="D180" s="28">
        <v>0</v>
      </c>
      <c r="E180" s="29"/>
      <c r="F180" s="30">
        <v>0</v>
      </c>
      <c r="G180" s="30">
        <v>0</v>
      </c>
      <c r="H180" s="30">
        <v>0</v>
      </c>
      <c r="I180" s="29"/>
      <c r="J180" s="31">
        <v>0</v>
      </c>
      <c r="K180" s="31">
        <v>597.67999999999995</v>
      </c>
      <c r="L180" s="31">
        <v>302.10000000000002</v>
      </c>
      <c r="M180" s="31">
        <v>0</v>
      </c>
      <c r="N180" s="29"/>
      <c r="O180" s="32">
        <v>0</v>
      </c>
      <c r="P180" s="29">
        <v>1000</v>
      </c>
      <c r="Q180" s="3">
        <f t="shared" si="2"/>
        <v>1000</v>
      </c>
    </row>
    <row r="181" spans="1:17" ht="15.4" hidden="1" x14ac:dyDescent="0.45">
      <c r="A181" s="27" t="s">
        <v>149</v>
      </c>
      <c r="B181" s="28">
        <v>0</v>
      </c>
      <c r="C181" s="28">
        <v>0</v>
      </c>
      <c r="D181" s="28">
        <v>0</v>
      </c>
      <c r="E181" s="29"/>
      <c r="F181" s="30">
        <v>0</v>
      </c>
      <c r="G181" s="30">
        <v>0</v>
      </c>
      <c r="H181" s="30">
        <v>0</v>
      </c>
      <c r="I181" s="29"/>
      <c r="J181" s="31">
        <v>0</v>
      </c>
      <c r="K181" s="31">
        <v>0</v>
      </c>
      <c r="L181" s="31">
        <v>0</v>
      </c>
      <c r="M181" s="31">
        <v>0</v>
      </c>
      <c r="N181" s="29"/>
      <c r="O181" s="32">
        <v>0</v>
      </c>
      <c r="P181" s="29">
        <v>0</v>
      </c>
      <c r="Q181" s="3">
        <f t="shared" si="2"/>
        <v>0</v>
      </c>
    </row>
    <row r="182" spans="1:17" ht="15.4" x14ac:dyDescent="0.45">
      <c r="A182" s="27" t="s">
        <v>150</v>
      </c>
      <c r="B182" s="28">
        <v>5000</v>
      </c>
      <c r="C182" s="28">
        <v>4000</v>
      </c>
      <c r="D182" s="28">
        <v>1948.33</v>
      </c>
      <c r="E182" s="29"/>
      <c r="F182" s="30">
        <v>4000</v>
      </c>
      <c r="G182" s="30">
        <v>109.71</v>
      </c>
      <c r="H182" s="30">
        <v>109.71</v>
      </c>
      <c r="I182" s="29"/>
      <c r="J182" s="31">
        <v>1500</v>
      </c>
      <c r="K182" s="31">
        <v>1500</v>
      </c>
      <c r="L182" s="31">
        <v>322.77</v>
      </c>
      <c r="M182" s="31">
        <v>0</v>
      </c>
      <c r="N182" s="29"/>
      <c r="O182" s="32">
        <v>3000</v>
      </c>
      <c r="P182" s="29">
        <v>3000</v>
      </c>
      <c r="Q182" s="3">
        <f t="shared" si="2"/>
        <v>0</v>
      </c>
    </row>
    <row r="183" spans="1:17" ht="15.4" x14ac:dyDescent="0.45">
      <c r="A183" s="27" t="s">
        <v>151</v>
      </c>
      <c r="B183" s="28">
        <v>2500</v>
      </c>
      <c r="C183" s="28">
        <v>2500</v>
      </c>
      <c r="D183" s="28">
        <v>2071.38</v>
      </c>
      <c r="E183" s="29"/>
      <c r="F183" s="30">
        <v>2500</v>
      </c>
      <c r="G183" s="30">
        <v>2700</v>
      </c>
      <c r="H183" s="30">
        <v>1848.17</v>
      </c>
      <c r="I183" s="29"/>
      <c r="J183" s="31">
        <v>2500</v>
      </c>
      <c r="K183" s="31">
        <v>2950</v>
      </c>
      <c r="L183" s="31">
        <v>1491.21</v>
      </c>
      <c r="M183" s="31">
        <v>0</v>
      </c>
      <c r="N183" s="29"/>
      <c r="O183" s="32">
        <v>2500</v>
      </c>
      <c r="P183" s="29">
        <v>2500</v>
      </c>
      <c r="Q183" s="3">
        <f t="shared" si="2"/>
        <v>0</v>
      </c>
    </row>
    <row r="184" spans="1:17" ht="15.4" x14ac:dyDescent="0.45">
      <c r="A184" s="27" t="s">
        <v>152</v>
      </c>
      <c r="B184" s="28">
        <v>1460.9</v>
      </c>
      <c r="C184" s="28">
        <v>1460.9</v>
      </c>
      <c r="D184" s="28">
        <v>1366.38</v>
      </c>
      <c r="E184" s="29"/>
      <c r="F184" s="30">
        <v>1504.74</v>
      </c>
      <c r="G184" s="30">
        <v>1504.74</v>
      </c>
      <c r="H184" s="30">
        <v>1387.9</v>
      </c>
      <c r="I184" s="29"/>
      <c r="J184" s="31">
        <v>1698</v>
      </c>
      <c r="K184" s="31">
        <v>1698</v>
      </c>
      <c r="L184" s="31">
        <v>1236.45</v>
      </c>
      <c r="M184" s="31">
        <v>0</v>
      </c>
      <c r="N184" s="29"/>
      <c r="O184" s="32">
        <v>1740.11</v>
      </c>
      <c r="P184" s="29">
        <f>(P175+P176)*0.0145</f>
        <v>1693.60725</v>
      </c>
      <c r="Q184" s="3">
        <f t="shared" si="2"/>
        <v>-46.502749999999878</v>
      </c>
    </row>
    <row r="185" spans="1:17" ht="15.4" x14ac:dyDescent="0.45">
      <c r="A185" s="27" t="s">
        <v>153</v>
      </c>
      <c r="B185" s="28">
        <v>18236.12</v>
      </c>
      <c r="C185" s="28">
        <v>19030.59</v>
      </c>
      <c r="D185" s="28">
        <v>19030.59</v>
      </c>
      <c r="E185" s="29"/>
      <c r="F185" s="30">
        <v>18783.240000000002</v>
      </c>
      <c r="G185" s="30">
        <v>18783.240000000002</v>
      </c>
      <c r="H185" s="30">
        <v>15958.82</v>
      </c>
      <c r="I185" s="29"/>
      <c r="J185" s="31">
        <v>19346.740000000002</v>
      </c>
      <c r="K185" s="31">
        <v>19346.740000000002</v>
      </c>
      <c r="L185" s="31">
        <v>13848.09</v>
      </c>
      <c r="M185" s="31">
        <v>0</v>
      </c>
      <c r="N185" s="29"/>
      <c r="O185" s="32">
        <v>16801.03</v>
      </c>
      <c r="P185" s="29">
        <f>(P175+P176)*0.14</f>
        <v>16352.070000000002</v>
      </c>
      <c r="Q185" s="3">
        <f t="shared" si="2"/>
        <v>-448.95999999999731</v>
      </c>
    </row>
    <row r="186" spans="1:17" ht="15.4" x14ac:dyDescent="0.45">
      <c r="A186" s="27"/>
      <c r="B186" s="28"/>
      <c r="C186" s="28"/>
      <c r="D186" s="28"/>
      <c r="E186" s="29"/>
      <c r="F186" s="30"/>
      <c r="G186" s="30"/>
      <c r="H186" s="30"/>
      <c r="I186" s="29"/>
      <c r="J186" s="31"/>
      <c r="K186" s="31"/>
      <c r="L186" s="31"/>
      <c r="M186" s="31"/>
      <c r="N186" s="29"/>
      <c r="O186" s="32"/>
      <c r="P186" s="29"/>
      <c r="Q186" s="3"/>
    </row>
    <row r="187" spans="1:17" ht="15.4" x14ac:dyDescent="0.45">
      <c r="A187" s="24" t="s">
        <v>154</v>
      </c>
      <c r="B187" s="25">
        <f>SUBTOTAL(9,B188:B190)</f>
        <v>159642.07</v>
      </c>
      <c r="C187" s="25">
        <f>SUBTOTAL(9,C188:C190)</f>
        <v>158845.65000000002</v>
      </c>
      <c r="D187" s="25">
        <f>SUBTOTAL(9,D188:D190)</f>
        <v>158699.15</v>
      </c>
      <c r="E187" s="26"/>
      <c r="F187" s="25">
        <f>SUBTOTAL(9,F188:F190)</f>
        <v>151216.72</v>
      </c>
      <c r="G187" s="25">
        <f>SUBTOTAL(9,G188:G190)</f>
        <v>149143.31</v>
      </c>
      <c r="H187" s="25">
        <f>SUBTOTAL(9,H188:H190)</f>
        <v>148980.34</v>
      </c>
      <c r="I187" s="26"/>
      <c r="J187" s="25">
        <f>SUBTOTAL(9,J188:J190)</f>
        <v>155753.08000000002</v>
      </c>
      <c r="K187" s="25">
        <f>SUBTOTAL(9,K188:K190)</f>
        <v>155753.08000000002</v>
      </c>
      <c r="L187" s="25">
        <f>SUBTOTAL(9,L188:L190)</f>
        <v>135026.53</v>
      </c>
      <c r="M187" s="25">
        <f>SUBTOTAL(9,M188:M190)</f>
        <v>0</v>
      </c>
      <c r="N187" s="26"/>
      <c r="O187" s="25">
        <f>SUBTOTAL(9,O188:O190)</f>
        <v>158169.17000000001</v>
      </c>
      <c r="P187" s="26">
        <f>SUBTOTAL(9,P188:P190)</f>
        <v>153561.86910999997</v>
      </c>
      <c r="Q187" s="3">
        <f t="shared" si="2"/>
        <v>-4607.3008900000423</v>
      </c>
    </row>
    <row r="188" spans="1:17" ht="15.4" x14ac:dyDescent="0.45">
      <c r="A188" s="27" t="s">
        <v>155</v>
      </c>
      <c r="B188" s="28">
        <v>136489.01</v>
      </c>
      <c r="C188" s="28">
        <v>136909.88</v>
      </c>
      <c r="D188" s="28">
        <v>136909.88</v>
      </c>
      <c r="E188" s="29"/>
      <c r="F188" s="30">
        <v>129137.58</v>
      </c>
      <c r="G188" s="30">
        <v>129191.19</v>
      </c>
      <c r="H188" s="30">
        <v>129137.58</v>
      </c>
      <c r="I188" s="29"/>
      <c r="J188" s="31">
        <v>133011.57999999999</v>
      </c>
      <c r="K188" s="31">
        <v>133011.57999999999</v>
      </c>
      <c r="L188" s="31">
        <v>117664.09</v>
      </c>
      <c r="M188" s="31">
        <v>0</v>
      </c>
      <c r="N188" s="29"/>
      <c r="O188" s="32">
        <v>137002.32</v>
      </c>
      <c r="P188" s="29">
        <f>K188</f>
        <v>133011.57999999999</v>
      </c>
      <c r="Q188" s="3">
        <f t="shared" si="2"/>
        <v>-3990.7400000000198</v>
      </c>
    </row>
    <row r="189" spans="1:17" ht="15.4" x14ac:dyDescent="0.45">
      <c r="A189" s="27" t="s">
        <v>156</v>
      </c>
      <c r="B189" s="28">
        <v>1979.1</v>
      </c>
      <c r="C189" s="28">
        <v>1979.1</v>
      </c>
      <c r="D189" s="28">
        <v>1905.86</v>
      </c>
      <c r="E189" s="29"/>
      <c r="F189" s="30">
        <v>1872.5</v>
      </c>
      <c r="G189" s="30">
        <v>1872.5</v>
      </c>
      <c r="H189" s="30">
        <v>1763.14</v>
      </c>
      <c r="I189" s="29"/>
      <c r="J189" s="31">
        <v>1928.67</v>
      </c>
      <c r="K189" s="31">
        <v>1928.67</v>
      </c>
      <c r="L189" s="31">
        <v>1605.82</v>
      </c>
      <c r="M189" s="31">
        <v>0</v>
      </c>
      <c r="N189" s="29"/>
      <c r="O189" s="32">
        <v>1986.53</v>
      </c>
      <c r="P189" s="29">
        <f>P188*0.0145</f>
        <v>1928.6679099999999</v>
      </c>
      <c r="Q189" s="3">
        <f t="shared" si="2"/>
        <v>-57.86209000000008</v>
      </c>
    </row>
    <row r="190" spans="1:17" ht="15.4" x14ac:dyDescent="0.45">
      <c r="A190" s="27" t="s">
        <v>157</v>
      </c>
      <c r="B190" s="28">
        <v>21173.96</v>
      </c>
      <c r="C190" s="28">
        <v>19956.669999999998</v>
      </c>
      <c r="D190" s="28">
        <v>19883.41</v>
      </c>
      <c r="E190" s="29"/>
      <c r="F190" s="30">
        <v>20206.64</v>
      </c>
      <c r="G190" s="30">
        <v>18079.62</v>
      </c>
      <c r="H190" s="30">
        <v>18079.62</v>
      </c>
      <c r="I190" s="29"/>
      <c r="J190" s="31">
        <v>20812.830000000002</v>
      </c>
      <c r="K190" s="31">
        <v>20812.830000000002</v>
      </c>
      <c r="L190" s="31">
        <v>15756.62</v>
      </c>
      <c r="M190" s="31">
        <v>0</v>
      </c>
      <c r="N190" s="29"/>
      <c r="O190" s="32">
        <v>19180.32</v>
      </c>
      <c r="P190" s="29">
        <f>P188*0.14</f>
        <v>18621.621200000001</v>
      </c>
      <c r="Q190" s="3">
        <f t="shared" si="2"/>
        <v>-558.6987999999983</v>
      </c>
    </row>
    <row r="191" spans="1:17" ht="15.4" x14ac:dyDescent="0.45">
      <c r="A191" s="27"/>
      <c r="B191" s="28"/>
      <c r="C191" s="28"/>
      <c r="D191" s="28"/>
      <c r="E191" s="29"/>
      <c r="F191" s="30"/>
      <c r="G191" s="30"/>
      <c r="H191" s="30"/>
      <c r="I191" s="29"/>
      <c r="J191" s="31"/>
      <c r="K191" s="31"/>
      <c r="L191" s="31"/>
      <c r="M191" s="31"/>
      <c r="N191" s="29"/>
      <c r="O191" s="32"/>
      <c r="P191" s="29"/>
      <c r="Q191" s="3"/>
    </row>
    <row r="192" spans="1:17" ht="15.4" x14ac:dyDescent="0.45">
      <c r="A192" s="24" t="s">
        <v>158</v>
      </c>
      <c r="B192" s="25">
        <f>SUBTOTAL(9,B193:B205)</f>
        <v>284822.06</v>
      </c>
      <c r="C192" s="25">
        <f>SUBTOTAL(9,C193:C205)</f>
        <v>285909.08999999997</v>
      </c>
      <c r="D192" s="25">
        <f>SUBTOTAL(9,D193:D205)</f>
        <v>221878.92999999996</v>
      </c>
      <c r="E192" s="26"/>
      <c r="F192" s="25">
        <f>SUBTOTAL(9,F193:F205)</f>
        <v>256912.12</v>
      </c>
      <c r="G192" s="25">
        <f>SUBTOTAL(9,G193:G205)</f>
        <v>246189.77000000002</v>
      </c>
      <c r="H192" s="25">
        <f>SUBTOTAL(9,H193:H205)</f>
        <v>221782.64</v>
      </c>
      <c r="I192" s="26"/>
      <c r="J192" s="25">
        <f>SUBTOTAL(9,J193:J205)</f>
        <v>251766.44999999998</v>
      </c>
      <c r="K192" s="25">
        <f>SUBTOTAL(9,K193:K205)</f>
        <v>285178.40999999997</v>
      </c>
      <c r="L192" s="25">
        <f>SUBTOTAL(9,L193:L205)</f>
        <v>202022.83999999997</v>
      </c>
      <c r="M192" s="25">
        <f>SUBTOTAL(9,M193:M205)</f>
        <v>32645</v>
      </c>
      <c r="N192" s="26"/>
      <c r="O192" s="25">
        <f>SUBTOTAL(9,O193:O205)</f>
        <v>281661.39</v>
      </c>
      <c r="P192" s="26">
        <f>SUBTOTAL(9,P193:P205)</f>
        <v>281661.38889</v>
      </c>
      <c r="Q192" s="3">
        <f t="shared" si="2"/>
        <v>-1.1100000119768083E-3</v>
      </c>
    </row>
    <row r="193" spans="1:17" ht="15.4" x14ac:dyDescent="0.45">
      <c r="A193" s="27" t="s">
        <v>159</v>
      </c>
      <c r="B193" s="28">
        <v>9970.32</v>
      </c>
      <c r="C193" s="28">
        <v>9971.52</v>
      </c>
      <c r="D193" s="28">
        <v>9588</v>
      </c>
      <c r="E193" s="29"/>
      <c r="F193" s="30">
        <v>9971.52</v>
      </c>
      <c r="G193" s="30">
        <v>10214.1</v>
      </c>
      <c r="H193" s="30">
        <v>10214.1</v>
      </c>
      <c r="I193" s="29"/>
      <c r="J193" s="31">
        <v>11543.19</v>
      </c>
      <c r="K193" s="31">
        <v>11543.19</v>
      </c>
      <c r="L193" s="31">
        <v>10297.56</v>
      </c>
      <c r="M193" s="31">
        <v>0</v>
      </c>
      <c r="N193" s="29"/>
      <c r="O193" s="32">
        <v>9912.42</v>
      </c>
      <c r="P193" s="29">
        <v>9912.42</v>
      </c>
      <c r="Q193" s="3">
        <f t="shared" si="2"/>
        <v>0</v>
      </c>
    </row>
    <row r="194" spans="1:17" ht="15.4" x14ac:dyDescent="0.45">
      <c r="A194" s="27" t="s">
        <v>160</v>
      </c>
      <c r="B194" s="28">
        <v>223136.71</v>
      </c>
      <c r="C194" s="28">
        <v>223136.71</v>
      </c>
      <c r="D194" s="28">
        <v>172697.26</v>
      </c>
      <c r="E194" s="29"/>
      <c r="F194" s="30">
        <v>200000</v>
      </c>
      <c r="G194" s="30">
        <v>192912.6</v>
      </c>
      <c r="H194" s="30">
        <v>173599.65</v>
      </c>
      <c r="I194" s="29"/>
      <c r="J194" s="31">
        <v>196136.71</v>
      </c>
      <c r="K194" s="31">
        <v>206136.71</v>
      </c>
      <c r="L194" s="31">
        <v>157007.99</v>
      </c>
      <c r="M194" s="31">
        <v>10000</v>
      </c>
      <c r="N194" s="29"/>
      <c r="O194" s="32">
        <v>215000</v>
      </c>
      <c r="P194" s="29">
        <v>215000</v>
      </c>
      <c r="Q194" s="3">
        <f t="shared" si="2"/>
        <v>0</v>
      </c>
    </row>
    <row r="195" spans="1:17" ht="15.4" x14ac:dyDescent="0.45">
      <c r="A195" s="27" t="s">
        <v>161</v>
      </c>
      <c r="B195" s="28">
        <v>6500</v>
      </c>
      <c r="C195" s="28">
        <v>6500</v>
      </c>
      <c r="D195" s="28">
        <v>5536.11</v>
      </c>
      <c r="E195" s="29"/>
      <c r="F195" s="30">
        <v>6500</v>
      </c>
      <c r="G195" s="30">
        <v>3366.94</v>
      </c>
      <c r="H195" s="30">
        <v>2657.79</v>
      </c>
      <c r="I195" s="29"/>
      <c r="J195" s="31">
        <v>6500</v>
      </c>
      <c r="K195" s="31">
        <v>7121.96</v>
      </c>
      <c r="L195" s="31">
        <v>5398.71</v>
      </c>
      <c r="M195" s="31">
        <v>0</v>
      </c>
      <c r="N195" s="29"/>
      <c r="O195" s="32">
        <v>6500</v>
      </c>
      <c r="P195" s="29">
        <v>6500</v>
      </c>
      <c r="Q195" s="3">
        <f t="shared" si="2"/>
        <v>0</v>
      </c>
    </row>
    <row r="196" spans="1:17" ht="15.4" x14ac:dyDescent="0.45">
      <c r="A196" s="27" t="s">
        <v>162</v>
      </c>
      <c r="B196" s="28">
        <v>500</v>
      </c>
      <c r="C196" s="28">
        <v>500</v>
      </c>
      <c r="D196" s="28">
        <v>0</v>
      </c>
      <c r="E196" s="29"/>
      <c r="F196" s="30">
        <v>500</v>
      </c>
      <c r="G196" s="30">
        <v>500</v>
      </c>
      <c r="H196" s="30">
        <v>331.2</v>
      </c>
      <c r="I196" s="29"/>
      <c r="J196" s="31">
        <v>500</v>
      </c>
      <c r="K196" s="31">
        <v>500</v>
      </c>
      <c r="L196" s="31">
        <v>0</v>
      </c>
      <c r="M196" s="31">
        <v>0</v>
      </c>
      <c r="N196" s="29"/>
      <c r="O196" s="32">
        <v>500</v>
      </c>
      <c r="P196" s="29">
        <v>500</v>
      </c>
      <c r="Q196" s="3">
        <f t="shared" si="2"/>
        <v>0</v>
      </c>
    </row>
    <row r="197" spans="1:17" ht="15.4" x14ac:dyDescent="0.45">
      <c r="A197" s="27" t="s">
        <v>163</v>
      </c>
      <c r="B197" s="28">
        <v>3000</v>
      </c>
      <c r="C197" s="28">
        <v>5710.08</v>
      </c>
      <c r="D197" s="28">
        <v>2420.38</v>
      </c>
      <c r="E197" s="29"/>
      <c r="F197" s="30">
        <v>2500</v>
      </c>
      <c r="G197" s="30">
        <v>5919.73</v>
      </c>
      <c r="H197" s="30">
        <v>5620.68</v>
      </c>
      <c r="I197" s="29"/>
      <c r="J197" s="31">
        <v>3000</v>
      </c>
      <c r="K197" s="31">
        <v>3000</v>
      </c>
      <c r="L197" s="31">
        <v>1865.96</v>
      </c>
      <c r="M197" s="31">
        <v>0</v>
      </c>
      <c r="N197" s="29"/>
      <c r="O197" s="32">
        <v>3000</v>
      </c>
      <c r="P197" s="29">
        <v>3000</v>
      </c>
      <c r="Q197" s="3">
        <f t="shared" si="2"/>
        <v>0</v>
      </c>
    </row>
    <row r="198" spans="1:17" ht="15.4" hidden="1" x14ac:dyDescent="0.45">
      <c r="A198" s="27" t="s">
        <v>164</v>
      </c>
      <c r="B198" s="28">
        <v>0</v>
      </c>
      <c r="C198" s="28">
        <v>0</v>
      </c>
      <c r="D198" s="28">
        <v>0</v>
      </c>
      <c r="E198" s="29"/>
      <c r="F198" s="30">
        <v>0</v>
      </c>
      <c r="G198" s="30">
        <v>0</v>
      </c>
      <c r="H198" s="30">
        <v>0</v>
      </c>
      <c r="I198" s="29"/>
      <c r="J198" s="31">
        <v>0</v>
      </c>
      <c r="K198" s="31">
        <v>0</v>
      </c>
      <c r="L198" s="31">
        <v>0</v>
      </c>
      <c r="M198" s="31">
        <v>0</v>
      </c>
      <c r="N198" s="29"/>
      <c r="O198" s="32">
        <v>0</v>
      </c>
      <c r="P198" s="29">
        <v>0</v>
      </c>
      <c r="Q198" s="3">
        <f t="shared" si="2"/>
        <v>0</v>
      </c>
    </row>
    <row r="199" spans="1:17" ht="15.4" hidden="1" x14ac:dyDescent="0.45">
      <c r="A199" s="27" t="s">
        <v>165</v>
      </c>
      <c r="B199" s="28">
        <v>0</v>
      </c>
      <c r="C199" s="28">
        <v>0</v>
      </c>
      <c r="D199" s="28">
        <v>0</v>
      </c>
      <c r="E199" s="29"/>
      <c r="F199" s="30">
        <v>0</v>
      </c>
      <c r="G199" s="30">
        <v>0</v>
      </c>
      <c r="H199" s="30">
        <v>0</v>
      </c>
      <c r="I199" s="29"/>
      <c r="J199" s="31">
        <v>0</v>
      </c>
      <c r="K199" s="31">
        <v>0</v>
      </c>
      <c r="L199" s="31">
        <v>0</v>
      </c>
      <c r="M199" s="31">
        <v>0</v>
      </c>
      <c r="N199" s="29"/>
      <c r="O199" s="32">
        <v>0</v>
      </c>
      <c r="P199" s="29">
        <v>0</v>
      </c>
      <c r="Q199" s="3">
        <f t="shared" si="2"/>
        <v>0</v>
      </c>
    </row>
    <row r="200" spans="1:17" ht="15.4" x14ac:dyDescent="0.45">
      <c r="A200" s="27" t="s">
        <v>166</v>
      </c>
      <c r="B200" s="28">
        <v>4000</v>
      </c>
      <c r="C200" s="28">
        <v>2000</v>
      </c>
      <c r="D200" s="28">
        <v>1727.46</v>
      </c>
      <c r="E200" s="29"/>
      <c r="F200" s="30">
        <v>3000</v>
      </c>
      <c r="G200" s="30">
        <v>300</v>
      </c>
      <c r="H200" s="30">
        <v>300</v>
      </c>
      <c r="I200" s="29"/>
      <c r="J200" s="31">
        <v>0</v>
      </c>
      <c r="K200" s="31">
        <v>1100</v>
      </c>
      <c r="L200" s="31">
        <v>900</v>
      </c>
      <c r="M200" s="31">
        <v>1100</v>
      </c>
      <c r="N200" s="29"/>
      <c r="O200" s="32">
        <v>2000</v>
      </c>
      <c r="P200" s="29">
        <v>2000</v>
      </c>
      <c r="Q200" s="3">
        <f t="shared" si="2"/>
        <v>0</v>
      </c>
    </row>
    <row r="201" spans="1:17" ht="15.4" x14ac:dyDescent="0.45">
      <c r="A201" s="27" t="s">
        <v>167</v>
      </c>
      <c r="B201" s="28">
        <v>1200</v>
      </c>
      <c r="C201" s="28">
        <v>1425</v>
      </c>
      <c r="D201" s="28">
        <v>1341.9</v>
      </c>
      <c r="E201" s="29"/>
      <c r="F201" s="30">
        <v>1200</v>
      </c>
      <c r="G201" s="30">
        <v>1200</v>
      </c>
      <c r="H201" s="30">
        <v>429.96</v>
      </c>
      <c r="I201" s="29"/>
      <c r="J201" s="31">
        <v>1200</v>
      </c>
      <c r="K201" s="31">
        <v>1345</v>
      </c>
      <c r="L201" s="31">
        <v>671.62</v>
      </c>
      <c r="M201" s="31">
        <v>0</v>
      </c>
      <c r="N201" s="29"/>
      <c r="O201" s="32">
        <v>1200</v>
      </c>
      <c r="P201" s="29">
        <v>1200</v>
      </c>
      <c r="Q201" s="3">
        <f t="shared" si="2"/>
        <v>0</v>
      </c>
    </row>
    <row r="202" spans="1:17" ht="15.4" x14ac:dyDescent="0.45">
      <c r="A202" s="27" t="s">
        <v>168</v>
      </c>
      <c r="B202" s="28">
        <v>0</v>
      </c>
      <c r="C202" s="28">
        <v>0</v>
      </c>
      <c r="D202" s="28">
        <v>0</v>
      </c>
      <c r="E202" s="29"/>
      <c r="F202" s="30">
        <v>0</v>
      </c>
      <c r="G202" s="30">
        <v>0</v>
      </c>
      <c r="H202" s="30">
        <v>0</v>
      </c>
      <c r="I202" s="29"/>
      <c r="J202" s="31">
        <v>0</v>
      </c>
      <c r="K202" s="31">
        <v>20000</v>
      </c>
      <c r="L202" s="31">
        <v>1272</v>
      </c>
      <c r="M202" s="31">
        <v>20000</v>
      </c>
      <c r="N202" s="29"/>
      <c r="O202" s="32">
        <v>8000</v>
      </c>
      <c r="P202" s="29">
        <v>8000</v>
      </c>
      <c r="Q202" s="3">
        <f t="shared" si="2"/>
        <v>0</v>
      </c>
    </row>
    <row r="203" spans="1:17" ht="15.4" x14ac:dyDescent="0.45">
      <c r="A203" s="27" t="s">
        <v>169</v>
      </c>
      <c r="B203" s="28">
        <v>500</v>
      </c>
      <c r="C203" s="28">
        <v>650.75</v>
      </c>
      <c r="D203" s="28">
        <v>650.75</v>
      </c>
      <c r="E203" s="29"/>
      <c r="F203" s="30">
        <v>800</v>
      </c>
      <c r="G203" s="30">
        <v>400</v>
      </c>
      <c r="H203" s="30">
        <v>354.67</v>
      </c>
      <c r="I203" s="29"/>
      <c r="J203" s="31">
        <v>800</v>
      </c>
      <c r="K203" s="31">
        <v>800</v>
      </c>
      <c r="L203" s="31">
        <v>91.97</v>
      </c>
      <c r="M203" s="31">
        <v>0</v>
      </c>
      <c r="N203" s="29"/>
      <c r="O203" s="32">
        <v>800</v>
      </c>
      <c r="P203" s="29">
        <v>800</v>
      </c>
      <c r="Q203" s="3">
        <f t="shared" si="2"/>
        <v>0</v>
      </c>
    </row>
    <row r="204" spans="1:17" ht="15.4" x14ac:dyDescent="0.45">
      <c r="A204" s="27" t="s">
        <v>170</v>
      </c>
      <c r="B204" s="28">
        <v>3380.05</v>
      </c>
      <c r="C204" s="28">
        <v>3380.05</v>
      </c>
      <c r="D204" s="28">
        <v>2544.02</v>
      </c>
      <c r="E204" s="29"/>
      <c r="F204" s="30">
        <v>3044.59</v>
      </c>
      <c r="G204" s="30">
        <v>2944.71</v>
      </c>
      <c r="H204" s="30">
        <v>2541.11</v>
      </c>
      <c r="I204" s="29"/>
      <c r="J204" s="31">
        <v>3011.36</v>
      </c>
      <c r="K204" s="31">
        <v>3156.36</v>
      </c>
      <c r="L204" s="31">
        <v>2360.9299999999998</v>
      </c>
      <c r="M204" s="31">
        <v>145</v>
      </c>
      <c r="N204" s="29"/>
      <c r="O204" s="32">
        <v>3261.23</v>
      </c>
      <c r="P204" s="29">
        <f>(P193+P194)*0.0145</f>
        <v>3261.2300900000005</v>
      </c>
      <c r="Q204" s="3">
        <f t="shared" si="2"/>
        <v>9.000000045489287E-5</v>
      </c>
    </row>
    <row r="205" spans="1:17" ht="15.4" x14ac:dyDescent="0.45">
      <c r="A205" s="27" t="s">
        <v>171</v>
      </c>
      <c r="B205" s="28">
        <v>32634.98</v>
      </c>
      <c r="C205" s="28">
        <v>32634.98</v>
      </c>
      <c r="D205" s="28">
        <v>25373.05</v>
      </c>
      <c r="E205" s="29"/>
      <c r="F205" s="30">
        <v>29396.01</v>
      </c>
      <c r="G205" s="30">
        <v>28431.69</v>
      </c>
      <c r="H205" s="30">
        <v>25733.48</v>
      </c>
      <c r="I205" s="29"/>
      <c r="J205" s="31">
        <v>29075.19</v>
      </c>
      <c r="K205" s="31">
        <v>30475.19</v>
      </c>
      <c r="L205" s="31">
        <v>22156.1</v>
      </c>
      <c r="M205" s="31">
        <v>1400</v>
      </c>
      <c r="N205" s="29"/>
      <c r="O205" s="32">
        <v>31487.74</v>
      </c>
      <c r="P205" s="29">
        <f>(P193+P194)*0.14</f>
        <v>31487.738800000006</v>
      </c>
      <c r="Q205" s="3">
        <f t="shared" si="2"/>
        <v>-1.1999999951513018E-3</v>
      </c>
    </row>
    <row r="206" spans="1:17" ht="15.4" x14ac:dyDescent="0.45">
      <c r="A206" s="27"/>
      <c r="B206" s="28"/>
      <c r="C206" s="28"/>
      <c r="D206" s="28"/>
      <c r="E206" s="29"/>
      <c r="F206" s="30"/>
      <c r="G206" s="30"/>
      <c r="H206" s="30"/>
      <c r="I206" s="29"/>
      <c r="J206" s="31"/>
      <c r="K206" s="31"/>
      <c r="L206" s="31"/>
      <c r="M206" s="31"/>
      <c r="N206" s="29"/>
      <c r="O206" s="32"/>
      <c r="P206" s="29"/>
      <c r="Q206" s="3"/>
    </row>
    <row r="207" spans="1:17" ht="15.4" x14ac:dyDescent="0.45">
      <c r="A207" s="24" t="s">
        <v>172</v>
      </c>
      <c r="B207" s="25">
        <f>SUBTOTAL(9,B208:B219)</f>
        <v>275312.99</v>
      </c>
      <c r="C207" s="25">
        <f>SUBTOTAL(9,C208:C219)</f>
        <v>281813.37</v>
      </c>
      <c r="D207" s="25">
        <f>SUBTOTAL(9,D208:D219)</f>
        <v>275273.11000000004</v>
      </c>
      <c r="E207" s="26"/>
      <c r="F207" s="25">
        <f>SUBTOTAL(9,F208:F219)</f>
        <v>280916.40999999997</v>
      </c>
      <c r="G207" s="25">
        <f>SUBTOTAL(9,G208:G219)</f>
        <v>272944.22000000003</v>
      </c>
      <c r="H207" s="25">
        <f>SUBTOTAL(9,H208:H219)</f>
        <v>268862.60000000003</v>
      </c>
      <c r="I207" s="26"/>
      <c r="J207" s="25">
        <f>SUBTOTAL(9,J208:J219)</f>
        <v>287969.73</v>
      </c>
      <c r="K207" s="25">
        <f>SUBTOTAL(9,K208:K219)</f>
        <v>301840.35000000003</v>
      </c>
      <c r="L207" s="25">
        <f>SUBTOTAL(9,L208:L219)</f>
        <v>254032.94</v>
      </c>
      <c r="M207" s="25">
        <f>SUBTOTAL(9,M208:M219)</f>
        <v>12632.659999999998</v>
      </c>
      <c r="N207" s="26"/>
      <c r="O207" s="25">
        <f>SUBTOTAL(9,O208:O219)</f>
        <v>306293.5</v>
      </c>
      <c r="P207" s="26">
        <f>SUBTOTAL(9,P208:P219)-0.01</f>
        <v>300229.92856999993</v>
      </c>
      <c r="Q207" s="3">
        <f t="shared" si="2"/>
        <v>-6063.5714300000691</v>
      </c>
    </row>
    <row r="208" spans="1:17" ht="15.4" x14ac:dyDescent="0.45">
      <c r="A208" s="27" t="s">
        <v>173</v>
      </c>
      <c r="B208" s="28">
        <v>58668</v>
      </c>
      <c r="C208" s="28">
        <v>58668</v>
      </c>
      <c r="D208" s="28">
        <v>58507.28</v>
      </c>
      <c r="E208" s="29"/>
      <c r="F208" s="30">
        <v>58668</v>
      </c>
      <c r="G208" s="30">
        <v>58668</v>
      </c>
      <c r="H208" s="30">
        <v>58668</v>
      </c>
      <c r="I208" s="29"/>
      <c r="J208" s="31">
        <v>65037.27</v>
      </c>
      <c r="K208" s="31">
        <v>67200.990000000005</v>
      </c>
      <c r="L208" s="31">
        <v>59368.13</v>
      </c>
      <c r="M208" s="31">
        <v>2163.7199999999998</v>
      </c>
      <c r="N208" s="29"/>
      <c r="O208" s="32">
        <v>66965</v>
      </c>
      <c r="P208" s="29">
        <v>66965</v>
      </c>
      <c r="Q208" s="3">
        <f t="shared" si="2"/>
        <v>0</v>
      </c>
    </row>
    <row r="209" spans="1:17" ht="15.4" x14ac:dyDescent="0.45">
      <c r="A209" s="27" t="s">
        <v>174</v>
      </c>
      <c r="B209" s="28">
        <v>161785</v>
      </c>
      <c r="C209" s="28">
        <v>166638.54999999999</v>
      </c>
      <c r="D209" s="28">
        <v>165350.16</v>
      </c>
      <c r="E209" s="29"/>
      <c r="F209" s="30">
        <v>166638.54999999999</v>
      </c>
      <c r="G209" s="30">
        <v>161132.51999999999</v>
      </c>
      <c r="H209" s="30">
        <v>160111.04000000001</v>
      </c>
      <c r="I209" s="29"/>
      <c r="J209" s="31">
        <v>166638.54999999999</v>
      </c>
      <c r="K209" s="31">
        <v>175070.46</v>
      </c>
      <c r="L209" s="31">
        <v>150517.9</v>
      </c>
      <c r="M209" s="31">
        <v>8431.91</v>
      </c>
      <c r="N209" s="29"/>
      <c r="O209" s="32">
        <v>180322.57</v>
      </c>
      <c r="P209" s="29">
        <f>K209</f>
        <v>175070.46</v>
      </c>
      <c r="Q209" s="3">
        <f t="shared" si="2"/>
        <v>-5252.1100000000151</v>
      </c>
    </row>
    <row r="210" spans="1:17" ht="15.4" hidden="1" x14ac:dyDescent="0.45">
      <c r="A210" s="27" t="s">
        <v>175</v>
      </c>
      <c r="B210" s="28">
        <v>0</v>
      </c>
      <c r="C210" s="28">
        <v>0</v>
      </c>
      <c r="D210" s="28">
        <v>0</v>
      </c>
      <c r="E210" s="29"/>
      <c r="F210" s="30">
        <v>0</v>
      </c>
      <c r="G210" s="30">
        <v>0</v>
      </c>
      <c r="H210" s="30">
        <v>0</v>
      </c>
      <c r="I210" s="29"/>
      <c r="J210" s="31">
        <v>0</v>
      </c>
      <c r="K210" s="31">
        <v>0</v>
      </c>
      <c r="L210" s="31">
        <v>0</v>
      </c>
      <c r="M210" s="31">
        <v>0</v>
      </c>
      <c r="N210" s="29"/>
      <c r="O210" s="32">
        <v>0</v>
      </c>
      <c r="P210" s="29">
        <v>0</v>
      </c>
      <c r="Q210" s="3">
        <f t="shared" si="2"/>
        <v>0</v>
      </c>
    </row>
    <row r="211" spans="1:17" ht="15.4" x14ac:dyDescent="0.45">
      <c r="A211" s="27" t="s">
        <v>176</v>
      </c>
      <c r="B211" s="28">
        <v>8000</v>
      </c>
      <c r="C211" s="28">
        <v>10841.38</v>
      </c>
      <c r="D211" s="28">
        <v>10443.39</v>
      </c>
      <c r="E211" s="29"/>
      <c r="F211" s="30">
        <v>8000</v>
      </c>
      <c r="G211" s="30">
        <v>6602.66</v>
      </c>
      <c r="H211" s="30">
        <v>6430.97</v>
      </c>
      <c r="I211" s="29"/>
      <c r="J211" s="31">
        <v>8000</v>
      </c>
      <c r="K211" s="31">
        <v>8125.43</v>
      </c>
      <c r="L211" s="31">
        <v>5885</v>
      </c>
      <c r="M211" s="31">
        <v>0</v>
      </c>
      <c r="N211" s="29"/>
      <c r="O211" s="32">
        <v>8000</v>
      </c>
      <c r="P211" s="29">
        <v>8000</v>
      </c>
      <c r="Q211" s="3">
        <f t="shared" si="2"/>
        <v>0</v>
      </c>
    </row>
    <row r="212" spans="1:17" ht="15.4" hidden="1" x14ac:dyDescent="0.45">
      <c r="A212" s="27" t="s">
        <v>177</v>
      </c>
      <c r="B212" s="28">
        <v>0</v>
      </c>
      <c r="C212" s="28">
        <v>0</v>
      </c>
      <c r="D212" s="28">
        <v>0</v>
      </c>
      <c r="E212" s="29"/>
      <c r="F212" s="30">
        <v>0</v>
      </c>
      <c r="G212" s="30">
        <v>2459.04</v>
      </c>
      <c r="H212" s="30">
        <v>2459.04</v>
      </c>
      <c r="I212" s="29"/>
      <c r="J212" s="31">
        <v>0</v>
      </c>
      <c r="K212" s="31">
        <v>0</v>
      </c>
      <c r="L212" s="31">
        <v>0</v>
      </c>
      <c r="M212" s="31">
        <v>0</v>
      </c>
      <c r="N212" s="29"/>
      <c r="O212" s="32">
        <v>0</v>
      </c>
      <c r="P212" s="29">
        <v>0</v>
      </c>
      <c r="Q212" s="3">
        <f t="shared" ref="Q212:Q275" si="3">P212-O212</f>
        <v>0</v>
      </c>
    </row>
    <row r="213" spans="1:17" ht="15.4" x14ac:dyDescent="0.45">
      <c r="A213" s="27" t="s">
        <v>178</v>
      </c>
      <c r="B213" s="28">
        <v>11000</v>
      </c>
      <c r="C213" s="28">
        <v>9043.57</v>
      </c>
      <c r="D213" s="28">
        <v>7638.39</v>
      </c>
      <c r="E213" s="29"/>
      <c r="F213" s="30">
        <v>11000</v>
      </c>
      <c r="G213" s="30">
        <v>8429.5400000000009</v>
      </c>
      <c r="H213" s="30">
        <v>7317.01</v>
      </c>
      <c r="I213" s="29"/>
      <c r="J213" s="31">
        <v>11000</v>
      </c>
      <c r="K213" s="31">
        <v>12112.53</v>
      </c>
      <c r="L213" s="31">
        <v>6340.67</v>
      </c>
      <c r="M213" s="31">
        <v>0</v>
      </c>
      <c r="N213" s="29"/>
      <c r="O213" s="32">
        <v>7000</v>
      </c>
      <c r="P213" s="29">
        <v>7000</v>
      </c>
      <c r="Q213" s="3">
        <f t="shared" si="3"/>
        <v>0</v>
      </c>
    </row>
    <row r="214" spans="1:17" ht="15.4" hidden="1" x14ac:dyDescent="0.45">
      <c r="A214" s="27" t="s">
        <v>179</v>
      </c>
      <c r="B214" s="28">
        <v>0</v>
      </c>
      <c r="C214" s="28">
        <v>0</v>
      </c>
      <c r="D214" s="28">
        <v>0</v>
      </c>
      <c r="E214" s="29"/>
      <c r="F214" s="30">
        <v>0</v>
      </c>
      <c r="G214" s="30">
        <v>0</v>
      </c>
      <c r="H214" s="30">
        <v>0</v>
      </c>
      <c r="I214" s="29"/>
      <c r="J214" s="31">
        <v>0</v>
      </c>
      <c r="K214" s="31">
        <v>0</v>
      </c>
      <c r="L214" s="31">
        <v>0</v>
      </c>
      <c r="M214" s="31">
        <v>0</v>
      </c>
      <c r="N214" s="29"/>
      <c r="O214" s="32">
        <v>0</v>
      </c>
      <c r="P214" s="29">
        <v>0</v>
      </c>
      <c r="Q214" s="3">
        <f t="shared" si="3"/>
        <v>0</v>
      </c>
    </row>
    <row r="215" spans="1:17" ht="15.4" x14ac:dyDescent="0.45">
      <c r="A215" s="27" t="s">
        <v>180</v>
      </c>
      <c r="B215" s="28">
        <v>0</v>
      </c>
      <c r="C215" s="28">
        <v>0</v>
      </c>
      <c r="D215" s="28">
        <v>0</v>
      </c>
      <c r="E215" s="29"/>
      <c r="F215" s="30">
        <v>0</v>
      </c>
      <c r="G215" s="30">
        <v>0</v>
      </c>
      <c r="H215" s="30">
        <v>0</v>
      </c>
      <c r="I215" s="29"/>
      <c r="J215" s="31">
        <v>0</v>
      </c>
      <c r="K215" s="31">
        <v>0</v>
      </c>
      <c r="L215" s="31">
        <v>0</v>
      </c>
      <c r="M215" s="31">
        <v>0</v>
      </c>
      <c r="N215" s="29"/>
      <c r="O215" s="32">
        <v>4000</v>
      </c>
      <c r="P215" s="29">
        <v>4000</v>
      </c>
      <c r="Q215" s="3">
        <f t="shared" si="3"/>
        <v>0</v>
      </c>
    </row>
    <row r="216" spans="1:17" ht="15.4" x14ac:dyDescent="0.45">
      <c r="A216" s="27" t="s">
        <v>181</v>
      </c>
      <c r="B216" s="28">
        <v>300</v>
      </c>
      <c r="C216" s="28">
        <v>300</v>
      </c>
      <c r="D216" s="28">
        <v>58.46</v>
      </c>
      <c r="E216" s="29"/>
      <c r="F216" s="30">
        <v>300</v>
      </c>
      <c r="G216" s="30">
        <v>0</v>
      </c>
      <c r="H216" s="30">
        <v>0</v>
      </c>
      <c r="I216" s="29"/>
      <c r="J216" s="31">
        <v>0</v>
      </c>
      <c r="K216" s="31">
        <v>400</v>
      </c>
      <c r="L216" s="31">
        <v>400</v>
      </c>
      <c r="M216" s="31">
        <v>400</v>
      </c>
      <c r="N216" s="29"/>
      <c r="O216" s="32">
        <v>300</v>
      </c>
      <c r="P216" s="29">
        <v>300</v>
      </c>
      <c r="Q216" s="3">
        <f t="shared" si="3"/>
        <v>0</v>
      </c>
    </row>
    <row r="217" spans="1:17" ht="15.4" x14ac:dyDescent="0.45">
      <c r="A217" s="27" t="s">
        <v>182</v>
      </c>
      <c r="B217" s="28">
        <v>1500</v>
      </c>
      <c r="C217" s="28">
        <v>1512</v>
      </c>
      <c r="D217" s="28">
        <v>538.38</v>
      </c>
      <c r="E217" s="29"/>
      <c r="F217" s="30">
        <v>1500</v>
      </c>
      <c r="G217" s="30">
        <v>1512</v>
      </c>
      <c r="H217" s="30">
        <v>236.14</v>
      </c>
      <c r="I217" s="29"/>
      <c r="J217" s="31">
        <v>1500</v>
      </c>
      <c r="K217" s="31">
        <v>1500</v>
      </c>
      <c r="L217" s="31">
        <v>549.55999999999995</v>
      </c>
      <c r="M217" s="31">
        <v>0</v>
      </c>
      <c r="N217" s="29"/>
      <c r="O217" s="32">
        <v>1500</v>
      </c>
      <c r="P217" s="29">
        <v>1500</v>
      </c>
      <c r="Q217" s="3">
        <f t="shared" si="3"/>
        <v>0</v>
      </c>
    </row>
    <row r="218" spans="1:17" ht="15.4" x14ac:dyDescent="0.45">
      <c r="A218" s="27" t="s">
        <v>183</v>
      </c>
      <c r="B218" s="28">
        <v>3196.57</v>
      </c>
      <c r="C218" s="28">
        <v>3266.95</v>
      </c>
      <c r="D218" s="28">
        <v>3110.44</v>
      </c>
      <c r="E218" s="29"/>
      <c r="F218" s="30">
        <v>3266.94</v>
      </c>
      <c r="G218" s="30">
        <v>3204.12</v>
      </c>
      <c r="H218" s="30">
        <v>3011.32</v>
      </c>
      <c r="I218" s="29"/>
      <c r="J218" s="31">
        <v>3359.3</v>
      </c>
      <c r="K218" s="31">
        <v>3512.94</v>
      </c>
      <c r="L218" s="31">
        <v>2903.19</v>
      </c>
      <c r="M218" s="31">
        <v>153.63999999999999</v>
      </c>
      <c r="N218" s="29"/>
      <c r="O218" s="32">
        <v>3585.67</v>
      </c>
      <c r="P218" s="29">
        <f>(P208+P209)*0.0145</f>
        <v>3509.5141699999999</v>
      </c>
      <c r="Q218" s="3">
        <f t="shared" si="3"/>
        <v>-76.155830000000151</v>
      </c>
    </row>
    <row r="219" spans="1:17" ht="15.4" x14ac:dyDescent="0.45">
      <c r="A219" s="27" t="s">
        <v>184</v>
      </c>
      <c r="B219" s="28">
        <v>30863.42</v>
      </c>
      <c r="C219" s="28">
        <v>31542.92</v>
      </c>
      <c r="D219" s="28">
        <v>29626.61</v>
      </c>
      <c r="E219" s="29"/>
      <c r="F219" s="30">
        <v>31542.92</v>
      </c>
      <c r="G219" s="30">
        <v>30936.34</v>
      </c>
      <c r="H219" s="30">
        <v>30629.08</v>
      </c>
      <c r="I219" s="29"/>
      <c r="J219" s="31">
        <v>32434.61</v>
      </c>
      <c r="K219" s="31">
        <v>33918</v>
      </c>
      <c r="L219" s="31">
        <v>28068.49</v>
      </c>
      <c r="M219" s="31">
        <v>1483.39</v>
      </c>
      <c r="N219" s="29"/>
      <c r="O219" s="32">
        <v>34620.26</v>
      </c>
      <c r="P219" s="29">
        <f>(P208+P209)*0.14</f>
        <v>33884.964400000004</v>
      </c>
      <c r="Q219" s="3">
        <f t="shared" si="3"/>
        <v>-735.29559999999765</v>
      </c>
    </row>
    <row r="220" spans="1:17" ht="15.4" x14ac:dyDescent="0.45">
      <c r="A220" s="27"/>
      <c r="B220" s="28"/>
      <c r="C220" s="28"/>
      <c r="D220" s="28"/>
      <c r="E220" s="29"/>
      <c r="F220" s="30"/>
      <c r="G220" s="30"/>
      <c r="H220" s="30"/>
      <c r="I220" s="29"/>
      <c r="J220" s="31"/>
      <c r="K220" s="31"/>
      <c r="L220" s="31"/>
      <c r="M220" s="31"/>
      <c r="N220" s="29"/>
      <c r="O220" s="32"/>
      <c r="P220" s="29"/>
      <c r="Q220" s="3"/>
    </row>
    <row r="221" spans="1:17" ht="15.4" x14ac:dyDescent="0.45">
      <c r="A221" s="24" t="s">
        <v>185</v>
      </c>
      <c r="B221" s="25">
        <f>SUBTOTAL(9,B222:B223)</f>
        <v>2350</v>
      </c>
      <c r="C221" s="25">
        <f>SUBTOTAL(9,C222:C223)</f>
        <v>3646.6800000000003</v>
      </c>
      <c r="D221" s="25">
        <f>SUBTOTAL(9,D222:D223)</f>
        <v>3064.48</v>
      </c>
      <c r="E221" s="26"/>
      <c r="F221" s="25">
        <f>SUBTOTAL(9,F222:F223)</f>
        <v>2350</v>
      </c>
      <c r="G221" s="25">
        <f>SUBTOTAL(9,G222:G223)</f>
        <v>3704.8</v>
      </c>
      <c r="H221" s="25">
        <f>SUBTOTAL(9,H222:H223)</f>
        <v>1912.4299999999998</v>
      </c>
      <c r="I221" s="26"/>
      <c r="J221" s="25">
        <f>SUBTOTAL(9,J222:J223)</f>
        <v>2350</v>
      </c>
      <c r="K221" s="25">
        <f>SUBTOTAL(9,K222:K223)</f>
        <v>3807.66</v>
      </c>
      <c r="L221" s="25">
        <f>SUBTOTAL(9,L222:L223)</f>
        <v>2360.2600000000002</v>
      </c>
      <c r="M221" s="25">
        <f>SUBTOTAL(9,M222:M223)</f>
        <v>0</v>
      </c>
      <c r="N221" s="26"/>
      <c r="O221" s="25">
        <f>SUBTOTAL(9,O222:O223)</f>
        <v>2350</v>
      </c>
      <c r="P221" s="26">
        <f>SUBTOTAL(9,P222:P223)</f>
        <v>2350</v>
      </c>
      <c r="Q221" s="3">
        <f t="shared" si="3"/>
        <v>0</v>
      </c>
    </row>
    <row r="222" spans="1:17" ht="15.4" x14ac:dyDescent="0.45">
      <c r="A222" s="27" t="s">
        <v>186</v>
      </c>
      <c r="B222" s="28">
        <v>1000</v>
      </c>
      <c r="C222" s="28">
        <v>2000</v>
      </c>
      <c r="D222" s="28">
        <v>1703.27</v>
      </c>
      <c r="E222" s="29"/>
      <c r="F222" s="30">
        <v>1000</v>
      </c>
      <c r="G222" s="30">
        <v>2197.5</v>
      </c>
      <c r="H222" s="30">
        <v>860.84</v>
      </c>
      <c r="I222" s="29"/>
      <c r="J222" s="31">
        <v>1000</v>
      </c>
      <c r="K222" s="31">
        <v>2236.66</v>
      </c>
      <c r="L222" s="31">
        <v>1236.6600000000001</v>
      </c>
      <c r="M222" s="31">
        <v>0</v>
      </c>
      <c r="N222" s="29"/>
      <c r="O222" s="32">
        <v>1000</v>
      </c>
      <c r="P222" s="29">
        <v>1000</v>
      </c>
      <c r="Q222" s="3">
        <f t="shared" si="3"/>
        <v>0</v>
      </c>
    </row>
    <row r="223" spans="1:17" ht="15.4" x14ac:dyDescent="0.45">
      <c r="A223" s="27" t="s">
        <v>187</v>
      </c>
      <c r="B223" s="28">
        <v>1350</v>
      </c>
      <c r="C223" s="28">
        <v>1646.68</v>
      </c>
      <c r="D223" s="28">
        <v>1361.21</v>
      </c>
      <c r="E223" s="29"/>
      <c r="F223" s="30">
        <v>1350</v>
      </c>
      <c r="G223" s="30">
        <v>1507.3</v>
      </c>
      <c r="H223" s="30">
        <v>1051.5899999999999</v>
      </c>
      <c r="I223" s="29"/>
      <c r="J223" s="31">
        <v>1350</v>
      </c>
      <c r="K223" s="31">
        <v>1571</v>
      </c>
      <c r="L223" s="31">
        <v>1123.5999999999999</v>
      </c>
      <c r="M223" s="31">
        <v>0</v>
      </c>
      <c r="N223" s="29"/>
      <c r="O223" s="32">
        <v>1350</v>
      </c>
      <c r="P223" s="29">
        <v>1350</v>
      </c>
      <c r="Q223" s="3">
        <f t="shared" si="3"/>
        <v>0</v>
      </c>
    </row>
    <row r="224" spans="1:17" ht="15.4" x14ac:dyDescent="0.45">
      <c r="A224" s="27"/>
      <c r="B224" s="28"/>
      <c r="C224" s="28"/>
      <c r="D224" s="28"/>
      <c r="E224" s="29"/>
      <c r="F224" s="30"/>
      <c r="G224" s="30"/>
      <c r="H224" s="30"/>
      <c r="I224" s="29"/>
      <c r="J224" s="31"/>
      <c r="K224" s="31"/>
      <c r="L224" s="31"/>
      <c r="M224" s="31"/>
      <c r="N224" s="29"/>
      <c r="O224" s="32"/>
      <c r="P224" s="29"/>
      <c r="Q224" s="3"/>
    </row>
    <row r="225" spans="1:17" ht="15.4" x14ac:dyDescent="0.45">
      <c r="A225" s="24" t="s">
        <v>188</v>
      </c>
      <c r="B225" s="25">
        <f>SUBTOTAL(9,B226:B238)</f>
        <v>236383.69999999998</v>
      </c>
      <c r="C225" s="25">
        <f>SUBTOTAL(9,C226:C238)</f>
        <v>303531.31</v>
      </c>
      <c r="D225" s="25">
        <f>SUBTOTAL(9,D226:D238)</f>
        <v>243356.94999999998</v>
      </c>
      <c r="E225" s="26"/>
      <c r="F225" s="25">
        <f>SUBTOTAL(9,F226:F238)</f>
        <v>233883.69999999998</v>
      </c>
      <c r="G225" s="25">
        <f>SUBTOTAL(9,G226:G238)</f>
        <v>220063.78</v>
      </c>
      <c r="H225" s="25">
        <f>SUBTOTAL(9,H226:H238)</f>
        <v>164305.96</v>
      </c>
      <c r="I225" s="26"/>
      <c r="J225" s="25">
        <f>SUBTOTAL(9,J226:J238)</f>
        <v>233883.69999999998</v>
      </c>
      <c r="K225" s="25">
        <f>SUBTOTAL(9,K226:K238)</f>
        <v>251810.09999999998</v>
      </c>
      <c r="L225" s="25">
        <f>SUBTOTAL(9,L226:L238)</f>
        <v>140082.67000000001</v>
      </c>
      <c r="M225" s="25">
        <f>SUBTOTAL(9,M226:M238)</f>
        <v>804.8</v>
      </c>
      <c r="N225" s="26"/>
      <c r="O225" s="25">
        <f>SUBTOTAL(9,O226:O238)</f>
        <v>277100</v>
      </c>
      <c r="P225" s="26">
        <f>SUBTOTAL(9,P226:P238)</f>
        <v>268831.75</v>
      </c>
      <c r="Q225" s="3">
        <f t="shared" si="3"/>
        <v>-8268.25</v>
      </c>
    </row>
    <row r="226" spans="1:17" ht="15.4" x14ac:dyDescent="0.45">
      <c r="A226" s="27" t="s">
        <v>189</v>
      </c>
      <c r="B226" s="28">
        <v>1545</v>
      </c>
      <c r="C226" s="28">
        <v>1545</v>
      </c>
      <c r="D226" s="28">
        <v>1500</v>
      </c>
      <c r="E226" s="29"/>
      <c r="F226" s="30">
        <v>1545</v>
      </c>
      <c r="G226" s="30">
        <v>1575.9</v>
      </c>
      <c r="H226" s="30">
        <v>1500</v>
      </c>
      <c r="I226" s="29"/>
      <c r="J226" s="31">
        <v>1545</v>
      </c>
      <c r="K226" s="31">
        <v>2125</v>
      </c>
      <c r="L226" s="31">
        <v>1750</v>
      </c>
      <c r="M226" s="31">
        <v>580</v>
      </c>
      <c r="N226" s="29"/>
      <c r="O226" s="32">
        <v>0</v>
      </c>
      <c r="P226" s="29">
        <v>1500</v>
      </c>
      <c r="Q226" s="3">
        <f t="shared" si="3"/>
        <v>1500</v>
      </c>
    </row>
    <row r="227" spans="1:17" ht="15.4" x14ac:dyDescent="0.45">
      <c r="A227" s="27" t="s">
        <v>190</v>
      </c>
      <c r="B227" s="28">
        <v>200</v>
      </c>
      <c r="C227" s="28">
        <v>239.48</v>
      </c>
      <c r="D227" s="28">
        <v>148.68</v>
      </c>
      <c r="E227" s="29"/>
      <c r="F227" s="30">
        <v>200</v>
      </c>
      <c r="G227" s="30">
        <v>150.4</v>
      </c>
      <c r="H227" s="30">
        <v>98.41</v>
      </c>
      <c r="I227" s="29"/>
      <c r="J227" s="31">
        <v>200</v>
      </c>
      <c r="K227" s="31">
        <v>200</v>
      </c>
      <c r="L227" s="31">
        <v>18.52</v>
      </c>
      <c r="M227" s="31">
        <v>0</v>
      </c>
      <c r="N227" s="29"/>
      <c r="O227" s="32">
        <v>200</v>
      </c>
      <c r="P227" s="29">
        <v>200</v>
      </c>
      <c r="Q227" s="3">
        <f t="shared" si="3"/>
        <v>0</v>
      </c>
    </row>
    <row r="228" spans="1:17" ht="15.4" x14ac:dyDescent="0.45">
      <c r="A228" s="27" t="s">
        <v>191</v>
      </c>
      <c r="B228" s="28">
        <v>33000</v>
      </c>
      <c r="C228" s="28">
        <v>33000</v>
      </c>
      <c r="D228" s="28">
        <v>26109.599999999999</v>
      </c>
      <c r="E228" s="29"/>
      <c r="F228" s="30">
        <v>30000</v>
      </c>
      <c r="G228" s="30">
        <v>30000</v>
      </c>
      <c r="H228" s="30">
        <v>25857.21</v>
      </c>
      <c r="I228" s="29"/>
      <c r="J228" s="31">
        <v>30000</v>
      </c>
      <c r="K228" s="31">
        <v>30000</v>
      </c>
      <c r="L228" s="31">
        <v>20690.009999999998</v>
      </c>
      <c r="M228" s="31">
        <v>0</v>
      </c>
      <c r="N228" s="29"/>
      <c r="O228" s="32">
        <v>30000</v>
      </c>
      <c r="P228" s="29">
        <v>30000</v>
      </c>
      <c r="Q228" s="3">
        <f t="shared" si="3"/>
        <v>0</v>
      </c>
    </row>
    <row r="229" spans="1:17" ht="15.4" hidden="1" x14ac:dyDescent="0.45">
      <c r="A229" s="27" t="s">
        <v>192</v>
      </c>
      <c r="B229" s="28">
        <v>0</v>
      </c>
      <c r="C229" s="28">
        <v>0</v>
      </c>
      <c r="D229" s="28">
        <v>0</v>
      </c>
      <c r="E229" s="29"/>
      <c r="F229" s="30">
        <v>0</v>
      </c>
      <c r="G229" s="30">
        <v>0</v>
      </c>
      <c r="H229" s="30">
        <v>0</v>
      </c>
      <c r="I229" s="29"/>
      <c r="J229" s="31">
        <v>0</v>
      </c>
      <c r="K229" s="31">
        <v>0</v>
      </c>
      <c r="L229" s="31">
        <v>0</v>
      </c>
      <c r="M229" s="31">
        <v>0</v>
      </c>
      <c r="N229" s="29"/>
      <c r="O229" s="32">
        <v>0</v>
      </c>
      <c r="P229" s="29">
        <v>0</v>
      </c>
      <c r="Q229" s="3">
        <f t="shared" si="3"/>
        <v>0</v>
      </c>
    </row>
    <row r="230" spans="1:17" ht="15.4" hidden="1" x14ac:dyDescent="0.45">
      <c r="A230" s="27" t="s">
        <v>193</v>
      </c>
      <c r="B230" s="28">
        <v>0</v>
      </c>
      <c r="C230" s="28">
        <v>0</v>
      </c>
      <c r="D230" s="28">
        <v>0</v>
      </c>
      <c r="E230" s="29"/>
      <c r="F230" s="30">
        <v>0</v>
      </c>
      <c r="G230" s="30">
        <v>0</v>
      </c>
      <c r="H230" s="30">
        <v>0</v>
      </c>
      <c r="I230" s="29"/>
      <c r="J230" s="31">
        <v>0</v>
      </c>
      <c r="K230" s="31">
        <v>0</v>
      </c>
      <c r="L230" s="31">
        <v>0</v>
      </c>
      <c r="M230" s="31">
        <v>0</v>
      </c>
      <c r="N230" s="29"/>
      <c r="O230" s="32">
        <v>0</v>
      </c>
      <c r="P230" s="29">
        <v>0</v>
      </c>
      <c r="Q230" s="3">
        <f t="shared" si="3"/>
        <v>0</v>
      </c>
    </row>
    <row r="231" spans="1:17" ht="15.4" x14ac:dyDescent="0.45">
      <c r="A231" s="27" t="s">
        <v>194</v>
      </c>
      <c r="B231" s="28">
        <v>400</v>
      </c>
      <c r="C231" s="28">
        <v>400</v>
      </c>
      <c r="D231" s="28">
        <v>295.85000000000002</v>
      </c>
      <c r="E231" s="29"/>
      <c r="F231" s="30">
        <v>400</v>
      </c>
      <c r="G231" s="30">
        <v>400</v>
      </c>
      <c r="H231" s="30">
        <v>380.52</v>
      </c>
      <c r="I231" s="29"/>
      <c r="J231" s="31">
        <v>400</v>
      </c>
      <c r="K231" s="31">
        <v>419.48</v>
      </c>
      <c r="L231" s="31">
        <v>240.52</v>
      </c>
      <c r="M231" s="31">
        <v>0</v>
      </c>
      <c r="N231" s="29"/>
      <c r="O231" s="32">
        <v>400</v>
      </c>
      <c r="P231" s="29">
        <v>400</v>
      </c>
      <c r="Q231" s="3">
        <f t="shared" si="3"/>
        <v>0</v>
      </c>
    </row>
    <row r="232" spans="1:17" ht="15.4" x14ac:dyDescent="0.45">
      <c r="A232" s="27" t="s">
        <v>195</v>
      </c>
      <c r="B232" s="28">
        <v>15000</v>
      </c>
      <c r="C232" s="28">
        <v>20734.03</v>
      </c>
      <c r="D232" s="28">
        <v>20734.03</v>
      </c>
      <c r="E232" s="29"/>
      <c r="F232" s="30">
        <v>15000</v>
      </c>
      <c r="G232" s="30">
        <v>15000</v>
      </c>
      <c r="H232" s="30">
        <v>12458.57</v>
      </c>
      <c r="I232" s="29"/>
      <c r="J232" s="31">
        <v>15000</v>
      </c>
      <c r="K232" s="31">
        <v>15000</v>
      </c>
      <c r="L232" s="31">
        <v>0</v>
      </c>
      <c r="M232" s="31">
        <v>0</v>
      </c>
      <c r="N232" s="29"/>
      <c r="O232" s="32">
        <v>60000</v>
      </c>
      <c r="P232" s="29">
        <v>50000</v>
      </c>
      <c r="Q232" s="3">
        <f t="shared" si="3"/>
        <v>-10000</v>
      </c>
    </row>
    <row r="233" spans="1:17" ht="15.4" x14ac:dyDescent="0.45">
      <c r="A233" s="27" t="s">
        <v>196</v>
      </c>
      <c r="B233" s="28">
        <v>124000</v>
      </c>
      <c r="C233" s="28">
        <v>166059.1</v>
      </c>
      <c r="D233" s="28">
        <v>145245.25</v>
      </c>
      <c r="E233" s="29"/>
      <c r="F233" s="30">
        <v>130000</v>
      </c>
      <c r="G233" s="30">
        <v>129672.48</v>
      </c>
      <c r="H233" s="30">
        <v>104773.5</v>
      </c>
      <c r="I233" s="29"/>
      <c r="J233" s="31">
        <v>130000</v>
      </c>
      <c r="K233" s="31">
        <v>143298.79999999999</v>
      </c>
      <c r="L233" s="31">
        <v>96359.96</v>
      </c>
      <c r="M233" s="31">
        <v>0</v>
      </c>
      <c r="N233" s="29"/>
      <c r="O233" s="32">
        <v>130000</v>
      </c>
      <c r="P233" s="29">
        <v>130000</v>
      </c>
      <c r="Q233" s="3">
        <f t="shared" si="3"/>
        <v>0</v>
      </c>
    </row>
    <row r="234" spans="1:17" ht="15.4" x14ac:dyDescent="0.45">
      <c r="A234" s="27" t="s">
        <v>197</v>
      </c>
      <c r="B234" s="28">
        <v>30000</v>
      </c>
      <c r="C234" s="28">
        <v>32580</v>
      </c>
      <c r="D234" s="28">
        <v>17320</v>
      </c>
      <c r="E234" s="29"/>
      <c r="F234" s="30">
        <v>25000</v>
      </c>
      <c r="G234" s="30">
        <v>17558</v>
      </c>
      <c r="H234" s="30">
        <v>6740</v>
      </c>
      <c r="I234" s="29"/>
      <c r="J234" s="31">
        <v>25000</v>
      </c>
      <c r="K234" s="31">
        <v>25000</v>
      </c>
      <c r="L234" s="31">
        <v>11990</v>
      </c>
      <c r="M234" s="31">
        <v>0</v>
      </c>
      <c r="N234" s="29"/>
      <c r="O234" s="32">
        <v>25000</v>
      </c>
      <c r="P234" s="29">
        <v>25000</v>
      </c>
      <c r="Q234" s="3">
        <f t="shared" si="3"/>
        <v>0</v>
      </c>
    </row>
    <row r="235" spans="1:17" ht="15.4" x14ac:dyDescent="0.45">
      <c r="A235" s="27" t="s">
        <v>198</v>
      </c>
      <c r="B235" s="28">
        <v>30000</v>
      </c>
      <c r="C235" s="28">
        <v>47500</v>
      </c>
      <c r="D235" s="28">
        <v>31475.4</v>
      </c>
      <c r="E235" s="29"/>
      <c r="F235" s="30">
        <v>30000</v>
      </c>
      <c r="G235" s="30">
        <v>24263.52</v>
      </c>
      <c r="H235" s="30">
        <v>11462.54</v>
      </c>
      <c r="I235" s="29"/>
      <c r="J235" s="31">
        <v>30000</v>
      </c>
      <c r="K235" s="31">
        <v>34051</v>
      </c>
      <c r="L235" s="31">
        <v>8035.7</v>
      </c>
      <c r="M235" s="31">
        <v>0</v>
      </c>
      <c r="N235" s="29"/>
      <c r="O235" s="32">
        <v>30000</v>
      </c>
      <c r="P235" s="29">
        <v>30000</v>
      </c>
      <c r="Q235" s="3">
        <f t="shared" si="3"/>
        <v>0</v>
      </c>
    </row>
    <row r="236" spans="1:17" ht="15.4" x14ac:dyDescent="0.45">
      <c r="A236" s="27" t="s">
        <v>199</v>
      </c>
      <c r="B236" s="28">
        <v>2000</v>
      </c>
      <c r="C236" s="28">
        <v>1235</v>
      </c>
      <c r="D236" s="28">
        <v>296.3</v>
      </c>
      <c r="E236" s="29"/>
      <c r="F236" s="30">
        <v>1500</v>
      </c>
      <c r="G236" s="30">
        <v>1200</v>
      </c>
      <c r="H236" s="30">
        <v>803.37</v>
      </c>
      <c r="I236" s="29"/>
      <c r="J236" s="31">
        <v>1500</v>
      </c>
      <c r="K236" s="31">
        <v>1252.32</v>
      </c>
      <c r="L236" s="31">
        <v>727.52</v>
      </c>
      <c r="M236" s="31">
        <v>0</v>
      </c>
      <c r="N236" s="29"/>
      <c r="O236" s="32">
        <v>1500</v>
      </c>
      <c r="P236" s="29">
        <v>1500</v>
      </c>
      <c r="Q236" s="3">
        <f t="shared" si="3"/>
        <v>0</v>
      </c>
    </row>
    <row r="237" spans="1:17" ht="15.4" x14ac:dyDescent="0.45">
      <c r="A237" s="27" t="s">
        <v>200</v>
      </c>
      <c r="B237" s="28">
        <v>22.4</v>
      </c>
      <c r="C237" s="28">
        <v>22.4</v>
      </c>
      <c r="D237" s="28">
        <v>21.84</v>
      </c>
      <c r="E237" s="29"/>
      <c r="F237" s="30">
        <v>22.4</v>
      </c>
      <c r="G237" s="30">
        <v>22.85</v>
      </c>
      <c r="H237" s="30">
        <v>21.84</v>
      </c>
      <c r="I237" s="29"/>
      <c r="J237" s="31">
        <v>22.4</v>
      </c>
      <c r="K237" s="31">
        <v>43.5</v>
      </c>
      <c r="L237" s="31">
        <v>25.44</v>
      </c>
      <c r="M237" s="31">
        <v>21.1</v>
      </c>
      <c r="N237" s="29"/>
      <c r="O237" s="32">
        <v>0</v>
      </c>
      <c r="P237" s="29">
        <f>P226*0.0145</f>
        <v>21.75</v>
      </c>
      <c r="Q237" s="3">
        <f t="shared" si="3"/>
        <v>21.75</v>
      </c>
    </row>
    <row r="238" spans="1:17" ht="15.4" x14ac:dyDescent="0.45">
      <c r="A238" s="27" t="s">
        <v>201</v>
      </c>
      <c r="B238" s="28">
        <v>216.3</v>
      </c>
      <c r="C238" s="28">
        <v>216.3</v>
      </c>
      <c r="D238" s="28">
        <v>210</v>
      </c>
      <c r="E238" s="29"/>
      <c r="F238" s="30">
        <v>216.3</v>
      </c>
      <c r="G238" s="30">
        <v>220.63</v>
      </c>
      <c r="H238" s="30">
        <v>210</v>
      </c>
      <c r="I238" s="29"/>
      <c r="J238" s="31">
        <v>216.3</v>
      </c>
      <c r="K238" s="31">
        <v>420</v>
      </c>
      <c r="L238" s="31">
        <v>245</v>
      </c>
      <c r="M238" s="31">
        <v>203.7</v>
      </c>
      <c r="N238" s="29"/>
      <c r="O238" s="32">
        <v>0</v>
      </c>
      <c r="P238" s="29">
        <f>P226*0.14</f>
        <v>210.00000000000003</v>
      </c>
      <c r="Q238" s="3">
        <f t="shared" si="3"/>
        <v>210.00000000000003</v>
      </c>
    </row>
    <row r="239" spans="1:17" ht="15.4" x14ac:dyDescent="0.45">
      <c r="A239" s="27"/>
      <c r="B239" s="28"/>
      <c r="C239" s="28"/>
      <c r="D239" s="28"/>
      <c r="E239" s="29"/>
      <c r="F239" s="30"/>
      <c r="G239" s="30"/>
      <c r="H239" s="30"/>
      <c r="I239" s="29"/>
      <c r="J239" s="31"/>
      <c r="K239" s="31"/>
      <c r="L239" s="31"/>
      <c r="M239" s="31"/>
      <c r="N239" s="29"/>
      <c r="O239" s="32"/>
      <c r="P239" s="29"/>
      <c r="Q239" s="3"/>
    </row>
    <row r="240" spans="1:17" ht="15.4" x14ac:dyDescent="0.45">
      <c r="A240" s="24" t="s">
        <v>202</v>
      </c>
      <c r="B240" s="25">
        <f>SUBTOTAL(9,B241:B245)</f>
        <v>242900</v>
      </c>
      <c r="C240" s="25">
        <f>SUBTOTAL(9,C241:C245)</f>
        <v>359762.69</v>
      </c>
      <c r="D240" s="25">
        <f>SUBTOTAL(9,D241:D245)</f>
        <v>173124.94</v>
      </c>
      <c r="E240" s="26"/>
      <c r="F240" s="25">
        <f>SUBTOTAL(9,F241:F245)</f>
        <v>237400</v>
      </c>
      <c r="G240" s="25">
        <f>SUBTOTAL(9,G241:G245)</f>
        <v>319773.19</v>
      </c>
      <c r="H240" s="25">
        <f>SUBTOTAL(9,H241:H245)</f>
        <v>138024.53999999998</v>
      </c>
      <c r="I240" s="26"/>
      <c r="J240" s="25">
        <f>SUBTOTAL(9,J241:J245)</f>
        <v>236500</v>
      </c>
      <c r="K240" s="25">
        <f>SUBTOTAL(9,K241:K245)</f>
        <v>336694.05</v>
      </c>
      <c r="L240" s="25">
        <f>SUBTOTAL(9,L241:L245)</f>
        <v>141880.46</v>
      </c>
      <c r="M240" s="25">
        <f>SUBTOTAL(9,M241:M245)</f>
        <v>0</v>
      </c>
      <c r="N240" s="26"/>
      <c r="O240" s="25">
        <f>SUBTOTAL(9,O241:O245)</f>
        <v>236600</v>
      </c>
      <c r="P240" s="26">
        <f>SUBTOTAL(9,P241:P245)</f>
        <v>236600</v>
      </c>
      <c r="Q240" s="3">
        <f t="shared" si="3"/>
        <v>0</v>
      </c>
    </row>
    <row r="241" spans="1:17" ht="15.4" x14ac:dyDescent="0.45">
      <c r="A241" s="27" t="s">
        <v>203</v>
      </c>
      <c r="B241" s="28">
        <v>180000</v>
      </c>
      <c r="C241" s="28">
        <v>285769.49</v>
      </c>
      <c r="D241" s="28">
        <v>126769.49</v>
      </c>
      <c r="E241" s="29"/>
      <c r="F241" s="30">
        <v>180000</v>
      </c>
      <c r="G241" s="30">
        <v>268764.03999999998</v>
      </c>
      <c r="H241" s="30">
        <v>110604.04</v>
      </c>
      <c r="I241" s="29"/>
      <c r="J241" s="31">
        <v>180000</v>
      </c>
      <c r="K241" s="31">
        <v>274090.05</v>
      </c>
      <c r="L241" s="31">
        <v>115930.05</v>
      </c>
      <c r="M241" s="31">
        <v>0</v>
      </c>
      <c r="N241" s="29"/>
      <c r="O241" s="32">
        <v>180000</v>
      </c>
      <c r="P241" s="29">
        <v>180000</v>
      </c>
      <c r="Q241" s="3">
        <f t="shared" si="3"/>
        <v>0</v>
      </c>
    </row>
    <row r="242" spans="1:17" ht="15.4" x14ac:dyDescent="0.45">
      <c r="A242" s="27" t="s">
        <v>204</v>
      </c>
      <c r="B242" s="28">
        <v>4000</v>
      </c>
      <c r="C242" s="28">
        <v>8000</v>
      </c>
      <c r="D242" s="28">
        <v>4940</v>
      </c>
      <c r="E242" s="29"/>
      <c r="F242" s="30">
        <v>5000</v>
      </c>
      <c r="G242" s="30">
        <v>5000</v>
      </c>
      <c r="H242" s="30">
        <v>2240</v>
      </c>
      <c r="I242" s="29"/>
      <c r="J242" s="31">
        <v>5000</v>
      </c>
      <c r="K242" s="31">
        <v>5000</v>
      </c>
      <c r="L242" s="31">
        <v>840</v>
      </c>
      <c r="M242" s="31">
        <v>0</v>
      </c>
      <c r="N242" s="29"/>
      <c r="O242" s="32">
        <v>5000</v>
      </c>
      <c r="P242" s="29">
        <v>5000</v>
      </c>
      <c r="Q242" s="3">
        <f t="shared" si="3"/>
        <v>0</v>
      </c>
    </row>
    <row r="243" spans="1:17" ht="15.4" x14ac:dyDescent="0.45">
      <c r="A243" s="27" t="s">
        <v>205</v>
      </c>
      <c r="B243" s="28">
        <v>3000</v>
      </c>
      <c r="C243" s="28">
        <v>3024</v>
      </c>
      <c r="D243" s="28">
        <v>780</v>
      </c>
      <c r="E243" s="29"/>
      <c r="F243" s="30">
        <v>1500</v>
      </c>
      <c r="G243" s="30">
        <v>1518</v>
      </c>
      <c r="H243" s="30">
        <v>408</v>
      </c>
      <c r="I243" s="29"/>
      <c r="J243" s="31">
        <v>1500</v>
      </c>
      <c r="K243" s="31">
        <v>1560</v>
      </c>
      <c r="L243" s="31">
        <v>474</v>
      </c>
      <c r="M243" s="31">
        <v>0</v>
      </c>
      <c r="N243" s="29"/>
      <c r="O243" s="32">
        <v>1600</v>
      </c>
      <c r="P243" s="29">
        <v>1600</v>
      </c>
      <c r="Q243" s="3">
        <f t="shared" si="3"/>
        <v>0</v>
      </c>
    </row>
    <row r="244" spans="1:17" ht="15.4" x14ac:dyDescent="0.45">
      <c r="A244" s="27" t="s">
        <v>206</v>
      </c>
      <c r="B244" s="28">
        <v>55000</v>
      </c>
      <c r="C244" s="28">
        <v>62069.2</v>
      </c>
      <c r="D244" s="28">
        <v>40635.449999999997</v>
      </c>
      <c r="E244" s="29"/>
      <c r="F244" s="30">
        <v>50000</v>
      </c>
      <c r="G244" s="30">
        <v>43591.15</v>
      </c>
      <c r="H244" s="30">
        <v>24772.5</v>
      </c>
      <c r="I244" s="29"/>
      <c r="J244" s="31">
        <v>50000</v>
      </c>
      <c r="K244" s="31">
        <v>56044</v>
      </c>
      <c r="L244" s="31">
        <v>24636.41</v>
      </c>
      <c r="M244" s="31">
        <v>0</v>
      </c>
      <c r="N244" s="29"/>
      <c r="O244" s="32">
        <v>50000</v>
      </c>
      <c r="P244" s="29">
        <v>50000</v>
      </c>
      <c r="Q244" s="3">
        <f t="shared" si="3"/>
        <v>0</v>
      </c>
    </row>
    <row r="245" spans="1:17" ht="15.4" hidden="1" x14ac:dyDescent="0.45">
      <c r="A245" s="27" t="s">
        <v>207</v>
      </c>
      <c r="B245" s="28">
        <v>900</v>
      </c>
      <c r="C245" s="28">
        <v>900</v>
      </c>
      <c r="D245" s="28">
        <v>0</v>
      </c>
      <c r="E245" s="29"/>
      <c r="F245" s="30">
        <v>900</v>
      </c>
      <c r="G245" s="30">
        <v>900</v>
      </c>
      <c r="H245" s="30">
        <v>0</v>
      </c>
      <c r="I245" s="29"/>
      <c r="J245" s="31">
        <v>0</v>
      </c>
      <c r="K245" s="31">
        <v>0</v>
      </c>
      <c r="L245" s="31">
        <v>0</v>
      </c>
      <c r="M245" s="31">
        <v>0</v>
      </c>
      <c r="N245" s="29"/>
      <c r="O245" s="32">
        <v>0</v>
      </c>
      <c r="P245" s="29">
        <v>0</v>
      </c>
      <c r="Q245" s="3">
        <f t="shared" si="3"/>
        <v>0</v>
      </c>
    </row>
    <row r="246" spans="1:17" ht="15.4" x14ac:dyDescent="0.45">
      <c r="A246" s="27"/>
      <c r="B246" s="28"/>
      <c r="C246" s="28"/>
      <c r="D246" s="28"/>
      <c r="E246" s="29"/>
      <c r="F246" s="30"/>
      <c r="G246" s="30"/>
      <c r="H246" s="30"/>
      <c r="I246" s="29"/>
      <c r="J246" s="31"/>
      <c r="K246" s="31"/>
      <c r="L246" s="31"/>
      <c r="M246" s="31"/>
      <c r="N246" s="29"/>
      <c r="O246" s="32"/>
      <c r="P246" s="29"/>
      <c r="Q246" s="3"/>
    </row>
    <row r="247" spans="1:17" ht="15.4" x14ac:dyDescent="0.45">
      <c r="A247" s="24" t="s">
        <v>208</v>
      </c>
      <c r="B247" s="25">
        <f>SUBTOTAL(9,B248:B260)</f>
        <v>786908.44</v>
      </c>
      <c r="C247" s="25">
        <f>SUBTOTAL(9,C248:C260)</f>
        <v>801333.63</v>
      </c>
      <c r="D247" s="25">
        <f>SUBTOTAL(9,D248:D260)</f>
        <v>654602.17000000004</v>
      </c>
      <c r="E247" s="26"/>
      <c r="F247" s="25">
        <f>SUBTOTAL(9,F248:F260)</f>
        <v>705911.92</v>
      </c>
      <c r="G247" s="25">
        <f>SUBTOTAL(9,G248:G260)</f>
        <v>685099.38</v>
      </c>
      <c r="H247" s="25">
        <f>SUBTOTAL(9,H248:H260)</f>
        <v>612341.4</v>
      </c>
      <c r="I247" s="26"/>
      <c r="J247" s="25">
        <f>SUBTOTAL(9,J248:J260)</f>
        <v>734435.44</v>
      </c>
      <c r="K247" s="25">
        <f>SUBTOTAL(9,K248:K260)</f>
        <v>805918.29</v>
      </c>
      <c r="L247" s="25">
        <f>SUBTOTAL(9,L248:L260)</f>
        <v>609902.01</v>
      </c>
      <c r="M247" s="25">
        <f>SUBTOTAL(9,M248:M260)</f>
        <v>29516.15</v>
      </c>
      <c r="N247" s="26"/>
      <c r="O247" s="25">
        <f>SUBTOTAL(9,O248:O260)</f>
        <v>767325.37999999989</v>
      </c>
      <c r="P247" s="26">
        <f>SUBTOTAL(9,P248:P260)</f>
        <v>767325.38451499993</v>
      </c>
      <c r="Q247" s="3">
        <f t="shared" si="3"/>
        <v>4.5150000369176269E-3</v>
      </c>
    </row>
    <row r="248" spans="1:17" ht="15.4" x14ac:dyDescent="0.45">
      <c r="A248" s="27" t="s">
        <v>209</v>
      </c>
      <c r="B248" s="28">
        <v>499058.67</v>
      </c>
      <c r="C248" s="28">
        <v>499058.67</v>
      </c>
      <c r="D248" s="28">
        <v>450064.44</v>
      </c>
      <c r="E248" s="29"/>
      <c r="F248" s="30">
        <v>455000</v>
      </c>
      <c r="G248" s="30">
        <v>423244.01</v>
      </c>
      <c r="H248" s="30">
        <v>417394.04</v>
      </c>
      <c r="I248" s="29"/>
      <c r="J248" s="31">
        <v>487058.67</v>
      </c>
      <c r="K248" s="31">
        <v>511758.67</v>
      </c>
      <c r="L248" s="31">
        <v>405944.98</v>
      </c>
      <c r="M248" s="31">
        <v>24700</v>
      </c>
      <c r="N248" s="29"/>
      <c r="O248" s="32">
        <v>511758.67</v>
      </c>
      <c r="P248" s="29">
        <v>511758.67</v>
      </c>
      <c r="Q248" s="3">
        <f t="shared" si="3"/>
        <v>0</v>
      </c>
    </row>
    <row r="249" spans="1:17" ht="15.4" x14ac:dyDescent="0.45">
      <c r="A249" s="27" t="s">
        <v>210</v>
      </c>
      <c r="B249" s="28">
        <v>6500</v>
      </c>
      <c r="C249" s="28">
        <v>7580.99</v>
      </c>
      <c r="D249" s="28">
        <v>5504.13</v>
      </c>
      <c r="E249" s="29"/>
      <c r="F249" s="30">
        <v>6500</v>
      </c>
      <c r="G249" s="30">
        <v>6008.71</v>
      </c>
      <c r="H249" s="30">
        <v>5141.92</v>
      </c>
      <c r="I249" s="29"/>
      <c r="J249" s="31">
        <v>6500</v>
      </c>
      <c r="K249" s="31">
        <v>7039.67</v>
      </c>
      <c r="L249" s="31">
        <v>3678.1</v>
      </c>
      <c r="M249" s="31">
        <v>0</v>
      </c>
      <c r="N249" s="29"/>
      <c r="O249" s="32">
        <v>6500</v>
      </c>
      <c r="P249" s="29">
        <v>6500</v>
      </c>
      <c r="Q249" s="3">
        <f t="shared" si="3"/>
        <v>0</v>
      </c>
    </row>
    <row r="250" spans="1:17" ht="15.4" hidden="1" x14ac:dyDescent="0.45">
      <c r="A250" s="27" t="s">
        <v>211</v>
      </c>
      <c r="B250" s="28">
        <v>0</v>
      </c>
      <c r="C250" s="28">
        <v>2500</v>
      </c>
      <c r="D250" s="28">
        <v>0</v>
      </c>
      <c r="E250" s="29"/>
      <c r="F250" s="30">
        <v>0</v>
      </c>
      <c r="G250" s="30">
        <v>2104.77</v>
      </c>
      <c r="H250" s="30">
        <v>2104.77</v>
      </c>
      <c r="I250" s="29"/>
      <c r="J250" s="31">
        <v>0</v>
      </c>
      <c r="K250" s="31">
        <v>0</v>
      </c>
      <c r="L250" s="31">
        <v>0</v>
      </c>
      <c r="M250" s="31">
        <v>0</v>
      </c>
      <c r="N250" s="29"/>
      <c r="O250" s="32">
        <v>0</v>
      </c>
      <c r="P250" s="29">
        <v>0</v>
      </c>
      <c r="Q250" s="3">
        <f t="shared" si="3"/>
        <v>0</v>
      </c>
    </row>
    <row r="251" spans="1:17" ht="15.4" x14ac:dyDescent="0.45">
      <c r="A251" s="27" t="s">
        <v>212</v>
      </c>
      <c r="B251" s="28">
        <v>800</v>
      </c>
      <c r="C251" s="28">
        <v>800</v>
      </c>
      <c r="D251" s="28">
        <v>179</v>
      </c>
      <c r="E251" s="29"/>
      <c r="F251" s="30">
        <v>500</v>
      </c>
      <c r="G251" s="30">
        <v>500</v>
      </c>
      <c r="H251" s="30">
        <v>0</v>
      </c>
      <c r="I251" s="29"/>
      <c r="J251" s="31">
        <v>500</v>
      </c>
      <c r="K251" s="31">
        <v>500</v>
      </c>
      <c r="L251" s="31">
        <v>0</v>
      </c>
      <c r="M251" s="31">
        <v>0</v>
      </c>
      <c r="N251" s="29"/>
      <c r="O251" s="32">
        <v>500</v>
      </c>
      <c r="P251" s="29">
        <v>500</v>
      </c>
      <c r="Q251" s="3">
        <f t="shared" si="3"/>
        <v>0</v>
      </c>
    </row>
    <row r="252" spans="1:17" ht="15.4" x14ac:dyDescent="0.45">
      <c r="A252" s="27" t="s">
        <v>213</v>
      </c>
      <c r="B252" s="28">
        <v>25000</v>
      </c>
      <c r="C252" s="28">
        <v>22014.2</v>
      </c>
      <c r="D252" s="28">
        <v>8075.34</v>
      </c>
      <c r="E252" s="29"/>
      <c r="F252" s="30">
        <v>15000</v>
      </c>
      <c r="G252" s="30">
        <v>14333.28</v>
      </c>
      <c r="H252" s="30">
        <v>4031.38</v>
      </c>
      <c r="I252" s="29"/>
      <c r="J252" s="31">
        <v>15000</v>
      </c>
      <c r="K252" s="31">
        <v>16226.03</v>
      </c>
      <c r="L252" s="31">
        <v>5317.48</v>
      </c>
      <c r="M252" s="31">
        <v>0</v>
      </c>
      <c r="N252" s="29"/>
      <c r="O252" s="32">
        <v>15000</v>
      </c>
      <c r="P252" s="29">
        <v>15000</v>
      </c>
      <c r="Q252" s="3">
        <f t="shared" si="3"/>
        <v>0</v>
      </c>
    </row>
    <row r="253" spans="1:17" ht="15.4" hidden="1" x14ac:dyDescent="0.45">
      <c r="A253" s="27" t="s">
        <v>214</v>
      </c>
      <c r="B253" s="28">
        <v>0</v>
      </c>
      <c r="C253" s="28">
        <v>0</v>
      </c>
      <c r="D253" s="28">
        <v>0</v>
      </c>
      <c r="E253" s="29"/>
      <c r="F253" s="30">
        <v>0</v>
      </c>
      <c r="G253" s="30">
        <v>0</v>
      </c>
      <c r="H253" s="30">
        <v>0</v>
      </c>
      <c r="I253" s="29"/>
      <c r="J253" s="31">
        <v>0</v>
      </c>
      <c r="K253" s="31">
        <v>0</v>
      </c>
      <c r="L253" s="31">
        <v>0</v>
      </c>
      <c r="M253" s="31">
        <v>0</v>
      </c>
      <c r="N253" s="29"/>
      <c r="O253" s="32">
        <v>0</v>
      </c>
      <c r="P253" s="29">
        <v>0</v>
      </c>
      <c r="Q253" s="3">
        <f t="shared" si="3"/>
        <v>0</v>
      </c>
    </row>
    <row r="254" spans="1:17" ht="15.4" hidden="1" x14ac:dyDescent="0.45">
      <c r="A254" s="27" t="s">
        <v>215</v>
      </c>
      <c r="B254" s="28">
        <v>0</v>
      </c>
      <c r="C254" s="28">
        <v>0</v>
      </c>
      <c r="D254" s="28">
        <v>0</v>
      </c>
      <c r="E254" s="29"/>
      <c r="F254" s="30">
        <v>0</v>
      </c>
      <c r="G254" s="30">
        <v>0</v>
      </c>
      <c r="H254" s="30">
        <v>0</v>
      </c>
      <c r="I254" s="29"/>
      <c r="J254" s="31">
        <v>0</v>
      </c>
      <c r="K254" s="31">
        <v>0</v>
      </c>
      <c r="L254" s="31">
        <v>0</v>
      </c>
      <c r="M254" s="31">
        <v>0</v>
      </c>
      <c r="N254" s="29"/>
      <c r="O254" s="32">
        <v>0</v>
      </c>
      <c r="P254" s="29">
        <v>0</v>
      </c>
      <c r="Q254" s="3">
        <f t="shared" si="3"/>
        <v>0</v>
      </c>
    </row>
    <row r="255" spans="1:17" ht="15.4" x14ac:dyDescent="0.45">
      <c r="A255" s="27" t="s">
        <v>216</v>
      </c>
      <c r="B255" s="28">
        <v>4500</v>
      </c>
      <c r="C255" s="28">
        <v>4500</v>
      </c>
      <c r="D255" s="28">
        <v>4032.64</v>
      </c>
      <c r="E255" s="29"/>
      <c r="F255" s="30">
        <v>4000</v>
      </c>
      <c r="G255" s="30">
        <v>325.5</v>
      </c>
      <c r="H255" s="30">
        <v>325.5</v>
      </c>
      <c r="I255" s="29"/>
      <c r="J255" s="31">
        <v>0</v>
      </c>
      <c r="K255" s="31">
        <v>1000</v>
      </c>
      <c r="L255" s="31">
        <v>0</v>
      </c>
      <c r="M255" s="31">
        <v>1000</v>
      </c>
      <c r="N255" s="29"/>
      <c r="O255" s="32">
        <v>4500</v>
      </c>
      <c r="P255" s="29">
        <v>4500</v>
      </c>
      <c r="Q255" s="3">
        <f t="shared" si="3"/>
        <v>0</v>
      </c>
    </row>
    <row r="256" spans="1:17" ht="15.4" x14ac:dyDescent="0.45">
      <c r="A256" s="27" t="s">
        <v>217</v>
      </c>
      <c r="B256" s="28">
        <v>19000</v>
      </c>
      <c r="C256" s="28">
        <v>19125</v>
      </c>
      <c r="D256" s="28">
        <v>16492.64</v>
      </c>
      <c r="E256" s="29"/>
      <c r="F256" s="30">
        <v>19000</v>
      </c>
      <c r="G256" s="30">
        <v>19000</v>
      </c>
      <c r="H256" s="30">
        <v>15542.4</v>
      </c>
      <c r="I256" s="29"/>
      <c r="J256" s="31">
        <v>19000</v>
      </c>
      <c r="K256" s="31">
        <v>19853</v>
      </c>
      <c r="L256" s="31">
        <v>16578.669999999998</v>
      </c>
      <c r="M256" s="31">
        <v>0</v>
      </c>
      <c r="N256" s="29"/>
      <c r="O256" s="32">
        <v>19000</v>
      </c>
      <c r="P256" s="29">
        <v>19000</v>
      </c>
      <c r="Q256" s="3">
        <f t="shared" si="3"/>
        <v>0</v>
      </c>
    </row>
    <row r="257" spans="1:17" ht="15.4" x14ac:dyDescent="0.45">
      <c r="A257" s="27" t="s">
        <v>218</v>
      </c>
      <c r="B257" s="28">
        <v>150000</v>
      </c>
      <c r="C257" s="28">
        <v>163705</v>
      </c>
      <c r="D257" s="28">
        <v>99750.18</v>
      </c>
      <c r="E257" s="29"/>
      <c r="F257" s="30">
        <v>125000</v>
      </c>
      <c r="G257" s="30">
        <v>143678</v>
      </c>
      <c r="H257" s="30">
        <v>104330</v>
      </c>
      <c r="I257" s="29"/>
      <c r="J257" s="31">
        <v>125000</v>
      </c>
      <c r="K257" s="31">
        <v>164348</v>
      </c>
      <c r="L257" s="31">
        <v>119568.55</v>
      </c>
      <c r="M257" s="31">
        <v>0</v>
      </c>
      <c r="N257" s="29"/>
      <c r="O257" s="32">
        <v>130000</v>
      </c>
      <c r="P257" s="29">
        <v>130000</v>
      </c>
      <c r="Q257" s="3">
        <f t="shared" si="3"/>
        <v>0</v>
      </c>
    </row>
    <row r="258" spans="1:17" ht="15.4" x14ac:dyDescent="0.45">
      <c r="A258" s="27" t="s">
        <v>219</v>
      </c>
      <c r="B258" s="28">
        <v>1500</v>
      </c>
      <c r="C258" s="28">
        <v>1500</v>
      </c>
      <c r="D258" s="28">
        <v>250.2</v>
      </c>
      <c r="E258" s="29"/>
      <c r="F258" s="30">
        <v>1000</v>
      </c>
      <c r="G258" s="30">
        <v>707.2</v>
      </c>
      <c r="H258" s="30">
        <v>40.86</v>
      </c>
      <c r="I258" s="29"/>
      <c r="J258" s="31">
        <v>1000</v>
      </c>
      <c r="K258" s="31">
        <v>1000</v>
      </c>
      <c r="L258" s="31">
        <v>319.18</v>
      </c>
      <c r="M258" s="31">
        <v>0</v>
      </c>
      <c r="N258" s="29"/>
      <c r="O258" s="32">
        <v>1000</v>
      </c>
      <c r="P258" s="29">
        <v>1000</v>
      </c>
      <c r="Q258" s="3">
        <f t="shared" si="3"/>
        <v>0</v>
      </c>
    </row>
    <row r="259" spans="1:17" ht="15.4" x14ac:dyDescent="0.45">
      <c r="A259" s="27" t="s">
        <v>220</v>
      </c>
      <c r="B259" s="28">
        <v>7236.35</v>
      </c>
      <c r="C259" s="28">
        <v>7236.35</v>
      </c>
      <c r="D259" s="28">
        <v>5465.19</v>
      </c>
      <c r="E259" s="29"/>
      <c r="F259" s="30">
        <v>6597.5</v>
      </c>
      <c r="G259" s="30">
        <v>6137.04</v>
      </c>
      <c r="H259" s="30">
        <v>4995.3999999999996</v>
      </c>
      <c r="I259" s="29"/>
      <c r="J259" s="31">
        <v>7062.35</v>
      </c>
      <c r="K259" s="31">
        <v>7420.5</v>
      </c>
      <c r="L259" s="31">
        <v>4893.24</v>
      </c>
      <c r="M259" s="31">
        <v>358.15</v>
      </c>
      <c r="N259" s="29"/>
      <c r="O259" s="32">
        <v>7420.5</v>
      </c>
      <c r="P259" s="29">
        <f>P248*0.0145</f>
        <v>7420.5007150000001</v>
      </c>
      <c r="Q259" s="3">
        <f t="shared" si="3"/>
        <v>7.1500000012747478E-4</v>
      </c>
    </row>
    <row r="260" spans="1:17" ht="15.4" x14ac:dyDescent="0.45">
      <c r="A260" s="27" t="s">
        <v>221</v>
      </c>
      <c r="B260" s="28">
        <v>73313.42</v>
      </c>
      <c r="C260" s="28">
        <v>73313.42</v>
      </c>
      <c r="D260" s="28">
        <v>64788.41</v>
      </c>
      <c r="E260" s="29"/>
      <c r="F260" s="30">
        <v>73314.42</v>
      </c>
      <c r="G260" s="30">
        <v>69060.87</v>
      </c>
      <c r="H260" s="30">
        <v>58435.13</v>
      </c>
      <c r="I260" s="29"/>
      <c r="J260" s="31">
        <v>73314.42</v>
      </c>
      <c r="K260" s="31">
        <v>76772.42</v>
      </c>
      <c r="L260" s="31">
        <v>53601.81</v>
      </c>
      <c r="M260" s="31">
        <v>3458</v>
      </c>
      <c r="N260" s="29"/>
      <c r="O260" s="32">
        <v>71646.210000000006</v>
      </c>
      <c r="P260" s="29">
        <f>P248*0.14</f>
        <v>71646.213799999998</v>
      </c>
      <c r="Q260" s="3">
        <f t="shared" si="3"/>
        <v>3.799999991315417E-3</v>
      </c>
    </row>
    <row r="261" spans="1:17" ht="15.4" x14ac:dyDescent="0.45">
      <c r="A261" s="27"/>
      <c r="B261" s="28"/>
      <c r="C261" s="28"/>
      <c r="D261" s="28"/>
      <c r="E261" s="29"/>
      <c r="F261" s="30"/>
      <c r="G261" s="30"/>
      <c r="H261" s="30"/>
      <c r="I261" s="29"/>
      <c r="J261" s="31"/>
      <c r="K261" s="31"/>
      <c r="L261" s="31"/>
      <c r="M261" s="31"/>
      <c r="N261" s="29"/>
      <c r="O261" s="32"/>
      <c r="P261" s="29"/>
      <c r="Q261" s="3"/>
    </row>
    <row r="262" spans="1:17" ht="15.4" x14ac:dyDescent="0.45">
      <c r="A262" s="24" t="s">
        <v>222</v>
      </c>
      <c r="B262" s="25">
        <f>SUBTOTAL(9,B263:B275)</f>
        <v>966018.65999999992</v>
      </c>
      <c r="C262" s="25">
        <f>SUBTOTAL(9,C263:C275)</f>
        <v>992199.66</v>
      </c>
      <c r="D262" s="25">
        <f>SUBTOTAL(9,D263:D275)</f>
        <v>903636.14999999991</v>
      </c>
      <c r="E262" s="26"/>
      <c r="F262" s="25">
        <f>SUBTOTAL(9,F263:F275)</f>
        <v>906040</v>
      </c>
      <c r="G262" s="25">
        <f>SUBTOTAL(9,G263:G275)</f>
        <v>918635.58</v>
      </c>
      <c r="H262" s="25">
        <f>SUBTOTAL(9,H263:H275)</f>
        <v>844446.89</v>
      </c>
      <c r="I262" s="26"/>
      <c r="J262" s="25">
        <f>SUBTOTAL(9,J263:J275)</f>
        <v>954631.69</v>
      </c>
      <c r="K262" s="25">
        <f>SUBTOTAL(9,K263:K275)</f>
        <v>1005937.8999999999</v>
      </c>
      <c r="L262" s="25">
        <f>SUBTOTAL(9,L263:L275)</f>
        <v>800163.07000000018</v>
      </c>
      <c r="M262" s="25">
        <f>SUBTOTAL(9,M263:M275)</f>
        <v>44101.9</v>
      </c>
      <c r="N262" s="26"/>
      <c r="O262" s="25">
        <f>SUBTOTAL(9,O263:O275)</f>
        <v>1188456.1199999999</v>
      </c>
      <c r="P262" s="26">
        <f>SUBTOTAL(9,P263:P275)</f>
        <v>1185679.3725000001</v>
      </c>
      <c r="Q262" s="3">
        <f t="shared" si="3"/>
        <v>-2776.747499999823</v>
      </c>
    </row>
    <row r="263" spans="1:17" ht="15.4" x14ac:dyDescent="0.45">
      <c r="A263" s="27" t="s">
        <v>223</v>
      </c>
      <c r="B263" s="28">
        <v>763595.2</v>
      </c>
      <c r="C263" s="28">
        <v>727765.04</v>
      </c>
      <c r="D263" s="28">
        <v>719437.36</v>
      </c>
      <c r="E263" s="29"/>
      <c r="F263" s="30">
        <v>720000</v>
      </c>
      <c r="G263" s="30">
        <v>685685.52</v>
      </c>
      <c r="H263" s="30">
        <v>650052.38</v>
      </c>
      <c r="I263" s="29"/>
      <c r="J263" s="31">
        <v>753765</v>
      </c>
      <c r="K263" s="31">
        <v>791965</v>
      </c>
      <c r="L263" s="31">
        <v>649337.93000000005</v>
      </c>
      <c r="M263" s="31">
        <v>38200</v>
      </c>
      <c r="N263" s="29"/>
      <c r="O263" s="32">
        <v>950805</v>
      </c>
      <c r="P263" s="29">
        <v>950805</v>
      </c>
      <c r="Q263" s="3">
        <f t="shared" si="3"/>
        <v>0</v>
      </c>
    </row>
    <row r="264" spans="1:17" ht="15.4" x14ac:dyDescent="0.45">
      <c r="A264" s="27" t="s">
        <v>224</v>
      </c>
      <c r="B264" s="28">
        <v>11960</v>
      </c>
      <c r="C264" s="28">
        <v>33386.65</v>
      </c>
      <c r="D264" s="28">
        <v>12966.94</v>
      </c>
      <c r="E264" s="29"/>
      <c r="F264" s="30">
        <v>11500</v>
      </c>
      <c r="G264" s="30">
        <v>31207.72</v>
      </c>
      <c r="H264" s="30">
        <v>18919.830000000002</v>
      </c>
      <c r="I264" s="29"/>
      <c r="J264" s="31">
        <v>11500</v>
      </c>
      <c r="K264" s="31">
        <v>12405.35</v>
      </c>
      <c r="L264" s="31">
        <v>5452.86</v>
      </c>
      <c r="M264" s="31">
        <v>0</v>
      </c>
      <c r="N264" s="29"/>
      <c r="O264" s="32">
        <v>11500</v>
      </c>
      <c r="P264" s="29">
        <v>11500</v>
      </c>
      <c r="Q264" s="3">
        <f t="shared" si="3"/>
        <v>0</v>
      </c>
    </row>
    <row r="265" spans="1:17" ht="15.4" hidden="1" x14ac:dyDescent="0.45">
      <c r="A265" s="27" t="s">
        <v>225</v>
      </c>
      <c r="B265" s="28">
        <v>0</v>
      </c>
      <c r="C265" s="28">
        <v>430.97</v>
      </c>
      <c r="D265" s="28">
        <v>430.97</v>
      </c>
      <c r="E265" s="29"/>
      <c r="F265" s="30">
        <v>0</v>
      </c>
      <c r="G265" s="30">
        <v>3000</v>
      </c>
      <c r="H265" s="30">
        <v>2636.8</v>
      </c>
      <c r="I265" s="29"/>
      <c r="J265" s="31">
        <v>0</v>
      </c>
      <c r="K265" s="31">
        <v>13000</v>
      </c>
      <c r="L265" s="31">
        <v>8756.48</v>
      </c>
      <c r="M265" s="31">
        <v>0</v>
      </c>
      <c r="N265" s="29"/>
      <c r="O265" s="32">
        <v>1000</v>
      </c>
      <c r="P265" s="29">
        <v>0</v>
      </c>
      <c r="Q265" s="3">
        <f t="shared" si="3"/>
        <v>-1000</v>
      </c>
    </row>
    <row r="266" spans="1:17" ht="15.4" hidden="1" x14ac:dyDescent="0.45">
      <c r="A266" s="27" t="s">
        <v>226</v>
      </c>
      <c r="B266" s="28">
        <v>0</v>
      </c>
      <c r="C266" s="28">
        <v>0</v>
      </c>
      <c r="D266" s="28">
        <v>0</v>
      </c>
      <c r="E266" s="29"/>
      <c r="F266" s="30">
        <v>0</v>
      </c>
      <c r="G266" s="30">
        <v>0</v>
      </c>
      <c r="H266" s="30">
        <v>0</v>
      </c>
      <c r="I266" s="29"/>
      <c r="J266" s="31">
        <v>0</v>
      </c>
      <c r="K266" s="31">
        <v>0</v>
      </c>
      <c r="L266" s="31">
        <v>0</v>
      </c>
      <c r="M266" s="31">
        <v>0</v>
      </c>
      <c r="N266" s="29"/>
      <c r="O266" s="32">
        <v>0</v>
      </c>
      <c r="P266" s="29">
        <v>0</v>
      </c>
      <c r="Q266" s="3">
        <f t="shared" si="3"/>
        <v>0</v>
      </c>
    </row>
    <row r="267" spans="1:17" ht="15.4" x14ac:dyDescent="0.45">
      <c r="A267" s="27" t="s">
        <v>227</v>
      </c>
      <c r="B267" s="28">
        <v>500</v>
      </c>
      <c r="C267" s="28">
        <v>7155.52</v>
      </c>
      <c r="D267" s="28">
        <v>6939.3</v>
      </c>
      <c r="E267" s="29"/>
      <c r="F267" s="30">
        <v>3000</v>
      </c>
      <c r="G267" s="30">
        <v>5189.1499999999996</v>
      </c>
      <c r="H267" s="30">
        <v>2867.66</v>
      </c>
      <c r="I267" s="29"/>
      <c r="J267" s="31">
        <v>2000</v>
      </c>
      <c r="K267" s="31">
        <v>2259.4499999999998</v>
      </c>
      <c r="L267" s="31">
        <v>802.5</v>
      </c>
      <c r="M267" s="31">
        <v>0</v>
      </c>
      <c r="N267" s="29"/>
      <c r="O267" s="32">
        <v>2000</v>
      </c>
      <c r="P267" s="29">
        <v>2000</v>
      </c>
      <c r="Q267" s="3">
        <f t="shared" si="3"/>
        <v>0</v>
      </c>
    </row>
    <row r="268" spans="1:17" ht="15.4" x14ac:dyDescent="0.45">
      <c r="A268" s="27" t="s">
        <v>228</v>
      </c>
      <c r="B268" s="28">
        <v>71338</v>
      </c>
      <c r="C268" s="28">
        <v>103955.54</v>
      </c>
      <c r="D268" s="28">
        <v>53114.78</v>
      </c>
      <c r="E268" s="29"/>
      <c r="F268" s="30">
        <v>60000</v>
      </c>
      <c r="G268" s="30">
        <v>87220</v>
      </c>
      <c r="H268" s="30">
        <v>72652.34</v>
      </c>
      <c r="I268" s="29"/>
      <c r="J268" s="31">
        <v>70585</v>
      </c>
      <c r="K268" s="31">
        <v>63624.51</v>
      </c>
      <c r="L268" s="31">
        <v>40737.67</v>
      </c>
      <c r="M268" s="31">
        <v>0</v>
      </c>
      <c r="N268" s="29"/>
      <c r="O268" s="32">
        <v>70585</v>
      </c>
      <c r="P268" s="29">
        <v>70585</v>
      </c>
      <c r="Q268" s="3">
        <f t="shared" si="3"/>
        <v>0</v>
      </c>
    </row>
    <row r="269" spans="1:17" ht="15.4" hidden="1" x14ac:dyDescent="0.45">
      <c r="A269" s="27" t="s">
        <v>229</v>
      </c>
      <c r="B269" s="28">
        <v>100</v>
      </c>
      <c r="C269" s="28">
        <v>550</v>
      </c>
      <c r="D269" s="28">
        <v>450</v>
      </c>
      <c r="E269" s="29"/>
      <c r="F269" s="30">
        <v>100</v>
      </c>
      <c r="G269" s="30">
        <v>194.78</v>
      </c>
      <c r="H269" s="30">
        <v>94.78</v>
      </c>
      <c r="I269" s="29"/>
      <c r="J269" s="31">
        <v>0</v>
      </c>
      <c r="K269" s="31">
        <v>0</v>
      </c>
      <c r="L269" s="31">
        <v>0</v>
      </c>
      <c r="M269" s="31">
        <v>0</v>
      </c>
      <c r="N269" s="29"/>
      <c r="O269" s="32">
        <v>0</v>
      </c>
      <c r="P269" s="29">
        <v>0</v>
      </c>
      <c r="Q269" s="3">
        <f t="shared" si="3"/>
        <v>0</v>
      </c>
    </row>
    <row r="270" spans="1:17" ht="15.4" x14ac:dyDescent="0.45">
      <c r="A270" s="27" t="s">
        <v>230</v>
      </c>
      <c r="B270" s="28">
        <v>0</v>
      </c>
      <c r="C270" s="28">
        <v>0</v>
      </c>
      <c r="D270" s="28">
        <v>0</v>
      </c>
      <c r="E270" s="29"/>
      <c r="F270" s="30">
        <v>0</v>
      </c>
      <c r="G270" s="30">
        <v>0</v>
      </c>
      <c r="H270" s="30">
        <v>0</v>
      </c>
      <c r="I270" s="29"/>
      <c r="J270" s="31">
        <v>0</v>
      </c>
      <c r="K270" s="31">
        <v>0</v>
      </c>
      <c r="L270" s="31">
        <v>0</v>
      </c>
      <c r="M270" s="31">
        <v>0</v>
      </c>
      <c r="N270" s="29"/>
      <c r="O270" s="32">
        <v>200</v>
      </c>
      <c r="P270" s="29">
        <v>200</v>
      </c>
      <c r="Q270" s="3">
        <f t="shared" si="3"/>
        <v>0</v>
      </c>
    </row>
    <row r="271" spans="1:17" ht="15.4" x14ac:dyDescent="0.45">
      <c r="A271" s="27" t="s">
        <v>231</v>
      </c>
      <c r="B271" s="28">
        <v>0</v>
      </c>
      <c r="C271" s="28">
        <v>0</v>
      </c>
      <c r="D271" s="28">
        <v>0</v>
      </c>
      <c r="E271" s="29"/>
      <c r="F271" s="30">
        <v>0</v>
      </c>
      <c r="G271" s="30">
        <v>0</v>
      </c>
      <c r="H271" s="30">
        <v>0</v>
      </c>
      <c r="I271" s="29"/>
      <c r="J271" s="31">
        <v>0</v>
      </c>
      <c r="K271" s="31">
        <v>0</v>
      </c>
      <c r="L271" s="31">
        <v>0</v>
      </c>
      <c r="M271" s="31">
        <v>0</v>
      </c>
      <c r="N271" s="29"/>
      <c r="O271" s="32">
        <v>3000</v>
      </c>
      <c r="P271" s="29">
        <v>3000</v>
      </c>
      <c r="Q271" s="3">
        <f t="shared" si="3"/>
        <v>0</v>
      </c>
    </row>
    <row r="272" spans="1:17" ht="15.4" x14ac:dyDescent="0.45">
      <c r="A272" s="27" t="s">
        <v>232</v>
      </c>
      <c r="B272" s="28">
        <v>350</v>
      </c>
      <c r="C272" s="28">
        <v>0</v>
      </c>
      <c r="D272" s="28">
        <v>0</v>
      </c>
      <c r="E272" s="29"/>
      <c r="F272" s="30">
        <v>0</v>
      </c>
      <c r="G272" s="30">
        <v>0</v>
      </c>
      <c r="H272" s="30">
        <v>0</v>
      </c>
      <c r="I272" s="29"/>
      <c r="J272" s="31">
        <v>0</v>
      </c>
      <c r="K272" s="31">
        <v>0</v>
      </c>
      <c r="L272" s="31">
        <v>100</v>
      </c>
      <c r="M272" s="31">
        <v>0</v>
      </c>
      <c r="N272" s="29"/>
      <c r="O272" s="32">
        <v>350</v>
      </c>
      <c r="P272" s="29">
        <v>350</v>
      </c>
      <c r="Q272" s="3">
        <f t="shared" si="3"/>
        <v>0</v>
      </c>
    </row>
    <row r="273" spans="1:18" ht="15.4" x14ac:dyDescent="0.45">
      <c r="A273" s="27" t="s">
        <v>233</v>
      </c>
      <c r="B273" s="28">
        <v>200</v>
      </c>
      <c r="C273" s="28">
        <v>181.74</v>
      </c>
      <c r="D273" s="28">
        <v>181.74</v>
      </c>
      <c r="E273" s="29"/>
      <c r="F273" s="30">
        <v>200</v>
      </c>
      <c r="G273" s="30">
        <v>200</v>
      </c>
      <c r="H273" s="30">
        <v>173.29</v>
      </c>
      <c r="I273" s="29"/>
      <c r="J273" s="31">
        <v>325</v>
      </c>
      <c r="K273" s="31">
        <v>325</v>
      </c>
      <c r="L273" s="31">
        <v>304.91000000000003</v>
      </c>
      <c r="M273" s="31">
        <v>0</v>
      </c>
      <c r="N273" s="29"/>
      <c r="O273" s="32">
        <v>340</v>
      </c>
      <c r="P273" s="29">
        <v>340</v>
      </c>
      <c r="Q273" s="3">
        <f t="shared" si="3"/>
        <v>0</v>
      </c>
    </row>
    <row r="274" spans="1:18" ht="15.4" x14ac:dyDescent="0.45">
      <c r="A274" s="27" t="s">
        <v>234</v>
      </c>
      <c r="B274" s="28">
        <v>11072.13</v>
      </c>
      <c r="C274" s="28">
        <v>11147.09</v>
      </c>
      <c r="D274" s="28">
        <v>10006.44</v>
      </c>
      <c r="E274" s="29"/>
      <c r="F274" s="30">
        <v>10440</v>
      </c>
      <c r="G274" s="30">
        <v>9942.44</v>
      </c>
      <c r="H274" s="30">
        <v>9016.7000000000007</v>
      </c>
      <c r="I274" s="29"/>
      <c r="J274" s="31">
        <v>10929.59</v>
      </c>
      <c r="K274" s="31">
        <v>11483.49</v>
      </c>
      <c r="L274" s="31">
        <v>9063.5499999999993</v>
      </c>
      <c r="M274" s="31">
        <v>553.9</v>
      </c>
      <c r="N274" s="29"/>
      <c r="O274" s="32">
        <v>13953.42</v>
      </c>
      <c r="P274" s="29">
        <f>P263*0.0145</f>
        <v>13786.672500000001</v>
      </c>
      <c r="Q274" s="3">
        <f t="shared" si="3"/>
        <v>-166.74749999999949</v>
      </c>
    </row>
    <row r="275" spans="1:18" ht="15.4" x14ac:dyDescent="0.45">
      <c r="A275" s="27" t="s">
        <v>235</v>
      </c>
      <c r="B275" s="28">
        <v>106903.33</v>
      </c>
      <c r="C275" s="28">
        <v>107627.11</v>
      </c>
      <c r="D275" s="28">
        <v>100108.62</v>
      </c>
      <c r="E275" s="29"/>
      <c r="F275" s="30">
        <v>100800</v>
      </c>
      <c r="G275" s="30">
        <v>95995.97</v>
      </c>
      <c r="H275" s="30">
        <v>88033.11</v>
      </c>
      <c r="I275" s="29"/>
      <c r="J275" s="31">
        <v>105527.1</v>
      </c>
      <c r="K275" s="31">
        <v>110875.1</v>
      </c>
      <c r="L275" s="31">
        <v>85607.17</v>
      </c>
      <c r="M275" s="31">
        <v>5348</v>
      </c>
      <c r="N275" s="29"/>
      <c r="O275" s="32">
        <v>134722.70000000001</v>
      </c>
      <c r="P275" s="29">
        <f>P263*0.14</f>
        <v>133112.70000000001</v>
      </c>
      <c r="Q275" s="3">
        <f t="shared" si="3"/>
        <v>-1610</v>
      </c>
    </row>
    <row r="276" spans="1:18" ht="15.4" x14ac:dyDescent="0.45">
      <c r="A276" s="27"/>
      <c r="B276" s="28"/>
      <c r="C276" s="28"/>
      <c r="D276" s="28"/>
      <c r="E276" s="29"/>
      <c r="F276" s="30"/>
      <c r="G276" s="30"/>
      <c r="H276" s="30"/>
      <c r="I276" s="29"/>
      <c r="J276" s="31"/>
      <c r="K276" s="31"/>
      <c r="L276" s="31"/>
      <c r="M276" s="31"/>
      <c r="N276" s="29"/>
      <c r="O276" s="32"/>
      <c r="P276" s="29"/>
      <c r="Q276" s="3"/>
    </row>
    <row r="277" spans="1:18" ht="15.4" x14ac:dyDescent="0.45">
      <c r="A277" s="24" t="s">
        <v>236</v>
      </c>
      <c r="B277" s="25">
        <f>SUBTOTAL(9,B278:B283)</f>
        <v>115786.33</v>
      </c>
      <c r="C277" s="25">
        <f>SUBTOTAL(9,C278:C283)</f>
        <v>133416.33000000002</v>
      </c>
      <c r="D277" s="25">
        <f>SUBTOTAL(9,D278:D283)</f>
        <v>126746.60000000002</v>
      </c>
      <c r="E277" s="26"/>
      <c r="F277" s="25">
        <f>SUBTOTAL(9,F278:F283)</f>
        <v>115786.33</v>
      </c>
      <c r="G277" s="25">
        <f>SUBTOTAL(9,G278:G283)</f>
        <v>133761.33000000002</v>
      </c>
      <c r="H277" s="25">
        <f>SUBTOTAL(9,H278:H283)</f>
        <v>120105.04000000001</v>
      </c>
      <c r="I277" s="26"/>
      <c r="J277" s="25">
        <f>SUBTOTAL(9,J278:J283)</f>
        <v>121475.14000000001</v>
      </c>
      <c r="K277" s="25">
        <f>SUBTOTAL(9,K278:K283)</f>
        <v>128766.14000000001</v>
      </c>
      <c r="L277" s="25">
        <f>SUBTOTAL(9,L278:L283)</f>
        <v>111360.26999999999</v>
      </c>
      <c r="M277" s="25">
        <f>SUBTOTAL(9,M278:M283)</f>
        <v>41</v>
      </c>
      <c r="N277" s="26"/>
      <c r="O277" s="25">
        <f>SUBTOTAL(9,O278:O283)</f>
        <v>123697.06</v>
      </c>
      <c r="P277" s="26">
        <f>SUBTOTAL(9,P278:P283)</f>
        <v>138297.06350000002</v>
      </c>
      <c r="Q277" s="3">
        <f t="shared" ref="Q277:Q339" si="4">P277-O277</f>
        <v>14600.003500000021</v>
      </c>
    </row>
    <row r="278" spans="1:18" ht="15.4" x14ac:dyDescent="0.45">
      <c r="A278" s="27" t="s">
        <v>237</v>
      </c>
      <c r="B278" s="28">
        <v>45384</v>
      </c>
      <c r="C278" s="28">
        <v>45384</v>
      </c>
      <c r="D278" s="28">
        <v>45259.76</v>
      </c>
      <c r="E278" s="29"/>
      <c r="F278" s="30">
        <v>45384</v>
      </c>
      <c r="G278" s="30">
        <v>45384</v>
      </c>
      <c r="H278" s="30">
        <v>45384</v>
      </c>
      <c r="I278" s="29"/>
      <c r="J278" s="31">
        <v>50311.51</v>
      </c>
      <c r="K278" s="31">
        <v>50311.51</v>
      </c>
      <c r="L278" s="31">
        <v>45924.52</v>
      </c>
      <c r="M278" s="31">
        <v>0</v>
      </c>
      <c r="N278" s="29"/>
      <c r="O278" s="32">
        <v>51803</v>
      </c>
      <c r="P278" s="29">
        <v>51803</v>
      </c>
      <c r="Q278" s="3">
        <f t="shared" si="4"/>
        <v>0</v>
      </c>
      <c r="R278" s="3"/>
    </row>
    <row r="279" spans="1:18" ht="15.4" x14ac:dyDescent="0.45">
      <c r="A279" s="27" t="s">
        <v>238</v>
      </c>
      <c r="B279" s="28">
        <v>9000</v>
      </c>
      <c r="C279" s="28">
        <v>9000</v>
      </c>
      <c r="D279" s="28">
        <v>8400</v>
      </c>
      <c r="E279" s="29"/>
      <c r="F279" s="30">
        <v>9000</v>
      </c>
      <c r="G279" s="30">
        <v>9000</v>
      </c>
      <c r="H279" s="30">
        <v>8400</v>
      </c>
      <c r="I279" s="29"/>
      <c r="J279" s="31">
        <v>9000</v>
      </c>
      <c r="K279" s="31">
        <v>9000</v>
      </c>
      <c r="L279" s="31">
        <v>7000</v>
      </c>
      <c r="M279" s="31">
        <v>0</v>
      </c>
      <c r="N279" s="29"/>
      <c r="O279" s="32">
        <v>9000</v>
      </c>
      <c r="P279" s="29">
        <v>9000</v>
      </c>
      <c r="Q279" s="3">
        <f t="shared" si="4"/>
        <v>0</v>
      </c>
    </row>
    <row r="280" spans="1:18" ht="15.4" x14ac:dyDescent="0.45">
      <c r="A280" s="27" t="s">
        <v>239</v>
      </c>
      <c r="B280" s="28">
        <v>50000</v>
      </c>
      <c r="C280" s="28">
        <v>67630</v>
      </c>
      <c r="D280" s="28">
        <v>62046</v>
      </c>
      <c r="E280" s="29"/>
      <c r="F280" s="30">
        <v>50000</v>
      </c>
      <c r="G280" s="30">
        <v>67975</v>
      </c>
      <c r="H280" s="30">
        <v>55281</v>
      </c>
      <c r="I280" s="29"/>
      <c r="J280" s="31">
        <v>50000</v>
      </c>
      <c r="K280" s="31">
        <v>57250</v>
      </c>
      <c r="L280" s="31">
        <v>47557.06</v>
      </c>
      <c r="M280" s="31">
        <v>0</v>
      </c>
      <c r="N280" s="29"/>
      <c r="O280" s="32">
        <v>50000</v>
      </c>
      <c r="P280" s="29">
        <v>65000</v>
      </c>
      <c r="Q280" s="3">
        <f t="shared" si="4"/>
        <v>15000</v>
      </c>
    </row>
    <row r="281" spans="1:18" ht="15.4" x14ac:dyDescent="0.45">
      <c r="A281" s="27" t="s">
        <v>240</v>
      </c>
      <c r="B281" s="28">
        <v>3000</v>
      </c>
      <c r="C281" s="28">
        <v>3000</v>
      </c>
      <c r="D281" s="28">
        <v>2792</v>
      </c>
      <c r="E281" s="29"/>
      <c r="F281" s="30">
        <v>3000</v>
      </c>
      <c r="G281" s="30">
        <v>3000</v>
      </c>
      <c r="H281" s="30">
        <v>2792</v>
      </c>
      <c r="I281" s="29"/>
      <c r="J281" s="31">
        <v>3000</v>
      </c>
      <c r="K281" s="31">
        <v>3041</v>
      </c>
      <c r="L281" s="31">
        <v>3041</v>
      </c>
      <c r="M281" s="31">
        <v>41</v>
      </c>
      <c r="N281" s="29"/>
      <c r="O281" s="32">
        <v>3500</v>
      </c>
      <c r="P281" s="29">
        <v>3100</v>
      </c>
      <c r="Q281" s="3">
        <f t="shared" si="4"/>
        <v>-400</v>
      </c>
    </row>
    <row r="282" spans="1:18" ht="15.4" x14ac:dyDescent="0.45">
      <c r="A282" s="27" t="s">
        <v>241</v>
      </c>
      <c r="B282" s="28">
        <v>788.57</v>
      </c>
      <c r="C282" s="28">
        <v>788.57</v>
      </c>
      <c r="D282" s="28">
        <v>736.38</v>
      </c>
      <c r="E282" s="29"/>
      <c r="F282" s="30">
        <v>788.57</v>
      </c>
      <c r="G282" s="30">
        <v>788.57</v>
      </c>
      <c r="H282" s="30">
        <v>718.38</v>
      </c>
      <c r="I282" s="29"/>
      <c r="J282" s="31">
        <v>860.02</v>
      </c>
      <c r="K282" s="31">
        <v>860.02</v>
      </c>
      <c r="L282" s="31">
        <v>710.88</v>
      </c>
      <c r="M282" s="31">
        <v>0</v>
      </c>
      <c r="N282" s="29"/>
      <c r="O282" s="32">
        <v>881.64</v>
      </c>
      <c r="P282" s="29">
        <f>(P278+P279)*0.0145</f>
        <v>881.64350000000002</v>
      </c>
      <c r="Q282" s="3">
        <f t="shared" si="4"/>
        <v>3.5000000000309228E-3</v>
      </c>
    </row>
    <row r="283" spans="1:18" ht="15.4" x14ac:dyDescent="0.45">
      <c r="A283" s="27" t="s">
        <v>242</v>
      </c>
      <c r="B283" s="28">
        <v>7613.76</v>
      </c>
      <c r="C283" s="28">
        <v>7613.76</v>
      </c>
      <c r="D283" s="28">
        <v>7512.46</v>
      </c>
      <c r="E283" s="29"/>
      <c r="F283" s="30">
        <v>7613.76</v>
      </c>
      <c r="G283" s="30">
        <v>7613.76</v>
      </c>
      <c r="H283" s="30">
        <v>7529.66</v>
      </c>
      <c r="I283" s="29"/>
      <c r="J283" s="31">
        <v>8303.61</v>
      </c>
      <c r="K283" s="31">
        <v>8303.61</v>
      </c>
      <c r="L283" s="31">
        <v>7126.81</v>
      </c>
      <c r="M283" s="31">
        <v>0</v>
      </c>
      <c r="N283" s="29"/>
      <c r="O283" s="32">
        <v>8512.42</v>
      </c>
      <c r="P283" s="29">
        <f>(P278+P279)*0.14</f>
        <v>8512.42</v>
      </c>
      <c r="Q283" s="3">
        <f t="shared" si="4"/>
        <v>0</v>
      </c>
    </row>
    <row r="284" spans="1:18" ht="15.4" x14ac:dyDescent="0.45">
      <c r="A284" s="27"/>
      <c r="B284" s="28"/>
      <c r="C284" s="28"/>
      <c r="D284" s="28"/>
      <c r="E284" s="29"/>
      <c r="F284" s="30"/>
      <c r="G284" s="30"/>
      <c r="H284" s="30"/>
      <c r="I284" s="29"/>
      <c r="J284" s="31"/>
      <c r="K284" s="31"/>
      <c r="L284" s="31"/>
      <c r="M284" s="31"/>
      <c r="N284" s="29"/>
      <c r="O284" s="32"/>
      <c r="P284" s="29"/>
      <c r="Q284" s="3"/>
    </row>
    <row r="285" spans="1:18" ht="15.4" x14ac:dyDescent="0.45">
      <c r="A285" s="24" t="s">
        <v>243</v>
      </c>
      <c r="B285" s="25">
        <f>SUBTOTAL(9,B286:B304)</f>
        <v>2066628.1600000001</v>
      </c>
      <c r="C285" s="25">
        <f>SUBTOTAL(9,C286:C304)</f>
        <v>2009550.3900000001</v>
      </c>
      <c r="D285" s="25">
        <f>SUBTOTAL(9,D286:D304)</f>
        <v>2004040.08</v>
      </c>
      <c r="E285" s="26"/>
      <c r="F285" s="25">
        <f>SUBTOTAL(9,F286:F304)</f>
        <v>2013983.45</v>
      </c>
      <c r="G285" s="25">
        <f>SUBTOTAL(9,G286:G304)</f>
        <v>1898707.83</v>
      </c>
      <c r="H285" s="25">
        <f>SUBTOTAL(9,H286:H304)</f>
        <v>1153106.49</v>
      </c>
      <c r="I285" s="26"/>
      <c r="J285" s="25">
        <f>SUBTOTAL(9,J286:J304)</f>
        <v>2079571.56</v>
      </c>
      <c r="K285" s="25">
        <f>SUBTOTAL(9,K286:K304)</f>
        <v>2604412.4099999997</v>
      </c>
      <c r="L285" s="25">
        <f>SUBTOTAL(9,L286:L304)</f>
        <v>2187458.5599999996</v>
      </c>
      <c r="M285" s="25">
        <f>SUBTOTAL(9,M286:M304)</f>
        <v>469148.81999999995</v>
      </c>
      <c r="N285" s="26"/>
      <c r="O285" s="25">
        <f>SUBTOTAL(9,O286:O304)</f>
        <v>2942439.77</v>
      </c>
      <c r="P285" s="26">
        <f>SUBTOTAL(9,P286:P304)</f>
        <v>2311315.5109999999</v>
      </c>
      <c r="Q285" s="3">
        <f t="shared" si="4"/>
        <v>-631124.25900000008</v>
      </c>
      <c r="R285" s="3">
        <f>O285+O306</f>
        <v>7293198.4499999993</v>
      </c>
    </row>
    <row r="286" spans="1:18" ht="15.4" x14ac:dyDescent="0.45">
      <c r="A286" s="27" t="s">
        <v>244</v>
      </c>
      <c r="B286" s="28">
        <v>74953</v>
      </c>
      <c r="C286" s="28">
        <v>74649.88</v>
      </c>
      <c r="D286" s="28">
        <v>74649.88</v>
      </c>
      <c r="E286" s="29"/>
      <c r="F286" s="30">
        <v>74953</v>
      </c>
      <c r="G286" s="30">
        <v>74953</v>
      </c>
      <c r="H286" s="30">
        <v>74953</v>
      </c>
      <c r="I286" s="29"/>
      <c r="J286" s="31">
        <v>79447.83</v>
      </c>
      <c r="K286" s="31">
        <v>79447.83</v>
      </c>
      <c r="L286" s="31">
        <v>70438.8</v>
      </c>
      <c r="M286" s="31">
        <v>0</v>
      </c>
      <c r="N286" s="29"/>
      <c r="O286" s="32">
        <v>78933.94</v>
      </c>
      <c r="P286" s="29">
        <v>78958</v>
      </c>
      <c r="Q286" s="3">
        <f t="shared" si="4"/>
        <v>24.059999999997672</v>
      </c>
      <c r="R286" s="3">
        <f>P285+P306</f>
        <v>6517297.1804017499</v>
      </c>
    </row>
    <row r="287" spans="1:18" ht="15.4" x14ac:dyDescent="0.45">
      <c r="A287" s="27" t="s">
        <v>245</v>
      </c>
      <c r="B287" s="28">
        <v>9369</v>
      </c>
      <c r="C287" s="28">
        <v>9331.14</v>
      </c>
      <c r="D287" s="28">
        <v>9331.14</v>
      </c>
      <c r="E287" s="29"/>
      <c r="F287" s="30">
        <v>9369</v>
      </c>
      <c r="G287" s="30">
        <v>9369</v>
      </c>
      <c r="H287" s="30">
        <v>9369</v>
      </c>
      <c r="I287" s="29"/>
      <c r="J287" s="31">
        <v>9696.91</v>
      </c>
      <c r="K287" s="31">
        <v>9928.1299999999992</v>
      </c>
      <c r="L287" s="31">
        <v>8801.93</v>
      </c>
      <c r="M287" s="31">
        <v>231.22</v>
      </c>
      <c r="N287" s="29"/>
      <c r="O287" s="32">
        <v>9866.61</v>
      </c>
      <c r="P287" s="29">
        <v>9870</v>
      </c>
      <c r="Q287" s="3">
        <f t="shared" si="4"/>
        <v>3.3899999999994179</v>
      </c>
    </row>
    <row r="288" spans="1:18" ht="15.4" x14ac:dyDescent="0.45">
      <c r="A288" s="27" t="s">
        <v>246</v>
      </c>
      <c r="B288" s="28">
        <v>1416950.36</v>
      </c>
      <c r="C288" s="28">
        <v>1354500.84</v>
      </c>
      <c r="D288" s="28">
        <v>1354500.84</v>
      </c>
      <c r="E288" s="29"/>
      <c r="F288" s="30">
        <v>1400000</v>
      </c>
      <c r="G288" s="30">
        <v>1295125.8700000001</v>
      </c>
      <c r="H288" s="30">
        <v>609497.61</v>
      </c>
      <c r="I288" s="29"/>
      <c r="J288" s="31">
        <v>1400000</v>
      </c>
      <c r="K288" s="31">
        <v>1645000</v>
      </c>
      <c r="L288" s="31">
        <v>1424554.23</v>
      </c>
      <c r="M288" s="31">
        <v>196000</v>
      </c>
      <c r="N288" s="29"/>
      <c r="O288" s="32">
        <v>1975901.11</v>
      </c>
      <c r="P288" s="29">
        <f>K288*1.01</f>
        <v>1661450</v>
      </c>
      <c r="Q288" s="3">
        <f t="shared" si="4"/>
        <v>-314451.1100000001</v>
      </c>
    </row>
    <row r="289" spans="1:17" ht="15.4" x14ac:dyDescent="0.45">
      <c r="A289" s="27" t="s">
        <v>247</v>
      </c>
      <c r="B289" s="28">
        <v>100000</v>
      </c>
      <c r="C289" s="28">
        <v>115334.47</v>
      </c>
      <c r="D289" s="28">
        <v>113653.74</v>
      </c>
      <c r="E289" s="29"/>
      <c r="F289" s="30">
        <v>100000</v>
      </c>
      <c r="G289" s="30">
        <v>80680.73</v>
      </c>
      <c r="H289" s="30">
        <v>59742.49</v>
      </c>
      <c r="I289" s="29"/>
      <c r="J289" s="31">
        <v>100000</v>
      </c>
      <c r="K289" s="31">
        <v>114630.11</v>
      </c>
      <c r="L289" s="31">
        <v>84621.97</v>
      </c>
      <c r="M289" s="31">
        <v>25000</v>
      </c>
      <c r="N289" s="29"/>
      <c r="O289" s="32">
        <v>75000</v>
      </c>
      <c r="P289" s="29">
        <v>75000</v>
      </c>
      <c r="Q289" s="3">
        <f t="shared" si="4"/>
        <v>0</v>
      </c>
    </row>
    <row r="290" spans="1:17" ht="15.4" hidden="1" x14ac:dyDescent="0.45">
      <c r="A290" s="27" t="s">
        <v>248</v>
      </c>
      <c r="B290" s="28">
        <v>0</v>
      </c>
      <c r="C290" s="28">
        <v>0</v>
      </c>
      <c r="D290" s="28">
        <v>0</v>
      </c>
      <c r="E290" s="29"/>
      <c r="F290" s="30">
        <v>0</v>
      </c>
      <c r="G290" s="30">
        <v>0</v>
      </c>
      <c r="H290" s="30">
        <v>0</v>
      </c>
      <c r="I290" s="29"/>
      <c r="J290" s="31">
        <v>0</v>
      </c>
      <c r="K290" s="31">
        <v>62768.3</v>
      </c>
      <c r="L290" s="31">
        <v>54397.41</v>
      </c>
      <c r="M290" s="31">
        <v>50000</v>
      </c>
      <c r="N290" s="29"/>
      <c r="O290" s="32">
        <v>60000</v>
      </c>
      <c r="P290" s="29">
        <v>0</v>
      </c>
      <c r="Q290" s="3">
        <f t="shared" si="4"/>
        <v>-60000</v>
      </c>
    </row>
    <row r="291" spans="1:17" ht="15.4" x14ac:dyDescent="0.45">
      <c r="A291" s="27" t="s">
        <v>249</v>
      </c>
      <c r="B291" s="28">
        <v>0</v>
      </c>
      <c r="C291" s="28">
        <v>0</v>
      </c>
      <c r="D291" s="28">
        <v>0</v>
      </c>
      <c r="E291" s="29"/>
      <c r="F291" s="30">
        <v>0</v>
      </c>
      <c r="G291" s="30">
        <v>0</v>
      </c>
      <c r="H291" s="30">
        <v>0</v>
      </c>
      <c r="I291" s="29"/>
      <c r="J291" s="31">
        <v>0</v>
      </c>
      <c r="K291" s="31">
        <v>0</v>
      </c>
      <c r="L291" s="31">
        <v>0</v>
      </c>
      <c r="M291" s="31">
        <v>0</v>
      </c>
      <c r="N291" s="29"/>
      <c r="O291" s="32">
        <v>8000</v>
      </c>
      <c r="P291" s="29">
        <v>8000</v>
      </c>
      <c r="Q291" s="3">
        <f t="shared" si="4"/>
        <v>0</v>
      </c>
    </row>
    <row r="292" spans="1:17" ht="15.4" x14ac:dyDescent="0.45">
      <c r="A292" s="27" t="s">
        <v>250</v>
      </c>
      <c r="B292" s="28">
        <v>25000</v>
      </c>
      <c r="C292" s="28">
        <v>27205.96</v>
      </c>
      <c r="D292" s="28">
        <v>26505.23</v>
      </c>
      <c r="E292" s="29"/>
      <c r="F292" s="30">
        <v>25000</v>
      </c>
      <c r="G292" s="30">
        <v>33700.730000000003</v>
      </c>
      <c r="H292" s="30">
        <v>24225.18</v>
      </c>
      <c r="I292" s="29"/>
      <c r="J292" s="31">
        <v>25000</v>
      </c>
      <c r="K292" s="31">
        <v>45962.720000000001</v>
      </c>
      <c r="L292" s="31">
        <v>34118.800000000003</v>
      </c>
      <c r="M292" s="31">
        <v>20000</v>
      </c>
      <c r="N292" s="29"/>
      <c r="O292" s="32">
        <v>35000</v>
      </c>
      <c r="P292" s="29">
        <v>35000</v>
      </c>
      <c r="Q292" s="3">
        <f t="shared" si="4"/>
        <v>0</v>
      </c>
    </row>
    <row r="293" spans="1:17" ht="15.4" hidden="1" x14ac:dyDescent="0.45">
      <c r="A293" s="27" t="s">
        <v>251</v>
      </c>
      <c r="B293" s="28">
        <v>60000</v>
      </c>
      <c r="C293" s="28">
        <v>46258</v>
      </c>
      <c r="D293" s="28">
        <v>46258</v>
      </c>
      <c r="E293" s="29"/>
      <c r="F293" s="30">
        <v>0</v>
      </c>
      <c r="G293" s="30">
        <v>0</v>
      </c>
      <c r="H293" s="30">
        <v>0</v>
      </c>
      <c r="I293" s="29"/>
      <c r="J293" s="31">
        <v>60000</v>
      </c>
      <c r="K293" s="31">
        <v>145000</v>
      </c>
      <c r="L293" s="31">
        <v>109281</v>
      </c>
      <c r="M293" s="31">
        <v>85000</v>
      </c>
      <c r="N293" s="29"/>
      <c r="O293" s="32">
        <v>155000</v>
      </c>
      <c r="P293" s="29">
        <v>0</v>
      </c>
      <c r="Q293" s="3">
        <f t="shared" si="4"/>
        <v>-155000</v>
      </c>
    </row>
    <row r="294" spans="1:17" ht="15.4" hidden="1" x14ac:dyDescent="0.45">
      <c r="A294" s="27" t="s">
        <v>252</v>
      </c>
      <c r="B294" s="28">
        <v>17920</v>
      </c>
      <c r="C294" s="28">
        <v>0</v>
      </c>
      <c r="D294" s="28">
        <v>0</v>
      </c>
      <c r="E294" s="29"/>
      <c r="F294" s="30">
        <v>0</v>
      </c>
      <c r="G294" s="30">
        <v>0</v>
      </c>
      <c r="H294" s="30">
        <v>0</v>
      </c>
      <c r="I294" s="29"/>
      <c r="J294" s="31">
        <v>0</v>
      </c>
      <c r="K294" s="31">
        <v>0</v>
      </c>
      <c r="L294" s="31">
        <v>0</v>
      </c>
      <c r="M294" s="31">
        <v>0</v>
      </c>
      <c r="N294" s="29"/>
      <c r="O294" s="32">
        <v>500</v>
      </c>
      <c r="P294" s="29">
        <v>0</v>
      </c>
      <c r="Q294" s="3">
        <f t="shared" si="4"/>
        <v>-500</v>
      </c>
    </row>
    <row r="295" spans="1:17" ht="15.4" x14ac:dyDescent="0.45">
      <c r="A295" s="27" t="s">
        <v>253</v>
      </c>
      <c r="B295" s="28">
        <v>70000</v>
      </c>
      <c r="C295" s="28">
        <v>76147.100000000006</v>
      </c>
      <c r="D295" s="28">
        <v>73018.25</v>
      </c>
      <c r="E295" s="29"/>
      <c r="F295" s="30">
        <v>70000</v>
      </c>
      <c r="G295" s="30">
        <v>86128.85</v>
      </c>
      <c r="H295" s="30">
        <v>79399.429999999993</v>
      </c>
      <c r="I295" s="29"/>
      <c r="J295" s="31">
        <v>70000</v>
      </c>
      <c r="K295" s="31">
        <v>84846.88</v>
      </c>
      <c r="L295" s="31">
        <v>59460.92</v>
      </c>
      <c r="M295" s="31">
        <v>36000</v>
      </c>
      <c r="N295" s="29"/>
      <c r="O295" s="32">
        <v>45000</v>
      </c>
      <c r="P295" s="29">
        <v>30000</v>
      </c>
      <c r="Q295" s="3">
        <f t="shared" si="4"/>
        <v>-15000</v>
      </c>
    </row>
    <row r="296" spans="1:17" ht="15.4" x14ac:dyDescent="0.45">
      <c r="A296" s="27" t="s">
        <v>254</v>
      </c>
      <c r="B296" s="28">
        <v>2000</v>
      </c>
      <c r="C296" s="28">
        <v>2711.17</v>
      </c>
      <c r="D296" s="28">
        <v>2711.17</v>
      </c>
      <c r="E296" s="29"/>
      <c r="F296" s="30">
        <v>1500</v>
      </c>
      <c r="G296" s="30">
        <v>1500</v>
      </c>
      <c r="H296" s="30">
        <v>466.65</v>
      </c>
      <c r="I296" s="29"/>
      <c r="J296" s="31">
        <v>1500</v>
      </c>
      <c r="K296" s="31">
        <v>6533.35</v>
      </c>
      <c r="L296" s="31">
        <v>6022.87</v>
      </c>
      <c r="M296" s="31">
        <v>1000</v>
      </c>
      <c r="N296" s="29"/>
      <c r="O296" s="32">
        <v>15000</v>
      </c>
      <c r="P296" s="29">
        <v>5000</v>
      </c>
      <c r="Q296" s="3">
        <f t="shared" si="4"/>
        <v>-10000</v>
      </c>
    </row>
    <row r="297" spans="1:17" ht="15.4" x14ac:dyDescent="0.45">
      <c r="A297" s="27" t="s">
        <v>255</v>
      </c>
      <c r="B297" s="28">
        <v>0</v>
      </c>
      <c r="C297" s="28">
        <v>0</v>
      </c>
      <c r="D297" s="28">
        <v>0</v>
      </c>
      <c r="E297" s="29"/>
      <c r="F297" s="30">
        <v>0</v>
      </c>
      <c r="G297" s="30">
        <v>0</v>
      </c>
      <c r="H297" s="30">
        <v>0</v>
      </c>
      <c r="I297" s="29"/>
      <c r="J297" s="31">
        <v>0</v>
      </c>
      <c r="K297" s="31">
        <v>40000</v>
      </c>
      <c r="L297" s="31">
        <v>31974.080000000002</v>
      </c>
      <c r="M297" s="31">
        <v>20000</v>
      </c>
      <c r="N297" s="29"/>
      <c r="O297" s="32">
        <v>33200</v>
      </c>
      <c r="P297" s="29">
        <v>33200</v>
      </c>
      <c r="Q297" s="3">
        <f t="shared" si="4"/>
        <v>0</v>
      </c>
    </row>
    <row r="298" spans="1:17" ht="15.4" hidden="1" x14ac:dyDescent="0.45">
      <c r="A298" s="27" t="s">
        <v>256</v>
      </c>
      <c r="B298" s="28">
        <v>0</v>
      </c>
      <c r="C298" s="28">
        <v>0</v>
      </c>
      <c r="D298" s="28">
        <v>0</v>
      </c>
      <c r="E298" s="29"/>
      <c r="F298" s="30">
        <v>0</v>
      </c>
      <c r="G298" s="30">
        <v>0</v>
      </c>
      <c r="H298" s="30">
        <v>0</v>
      </c>
      <c r="I298" s="29"/>
      <c r="J298" s="31">
        <v>0</v>
      </c>
      <c r="K298" s="31">
        <v>0</v>
      </c>
      <c r="L298" s="31">
        <v>0</v>
      </c>
      <c r="M298" s="31">
        <v>0</v>
      </c>
      <c r="N298" s="29"/>
      <c r="O298" s="32">
        <v>0</v>
      </c>
      <c r="P298" s="29">
        <v>0</v>
      </c>
      <c r="Q298" s="3">
        <f t="shared" si="4"/>
        <v>0</v>
      </c>
    </row>
    <row r="299" spans="1:17" ht="15.4" x14ac:dyDescent="0.45">
      <c r="A299" s="27" t="s">
        <v>257</v>
      </c>
      <c r="B299" s="28">
        <v>0</v>
      </c>
      <c r="C299" s="28">
        <v>0</v>
      </c>
      <c r="D299" s="28">
        <v>0</v>
      </c>
      <c r="E299" s="29"/>
      <c r="F299" s="30">
        <v>0</v>
      </c>
      <c r="G299" s="30">
        <v>0</v>
      </c>
      <c r="H299" s="30">
        <v>0</v>
      </c>
      <c r="I299" s="29"/>
      <c r="J299" s="31">
        <v>0</v>
      </c>
      <c r="K299" s="31">
        <v>5000</v>
      </c>
      <c r="L299" s="31">
        <v>1364.89</v>
      </c>
      <c r="M299" s="31">
        <v>5000</v>
      </c>
      <c r="N299" s="29"/>
      <c r="O299" s="32">
        <v>5000</v>
      </c>
      <c r="P299" s="29">
        <v>5000</v>
      </c>
      <c r="Q299" s="3">
        <f t="shared" si="4"/>
        <v>0</v>
      </c>
    </row>
    <row r="300" spans="1:17" ht="15.4" x14ac:dyDescent="0.45">
      <c r="A300" s="27" t="s">
        <v>258</v>
      </c>
      <c r="B300" s="28">
        <v>6000</v>
      </c>
      <c r="C300" s="28">
        <v>5287.2</v>
      </c>
      <c r="D300" s="28">
        <v>5287.2</v>
      </c>
      <c r="E300" s="29"/>
      <c r="F300" s="30">
        <v>5500</v>
      </c>
      <c r="G300" s="30">
        <v>7320.9</v>
      </c>
      <c r="H300" s="30">
        <v>6831.4</v>
      </c>
      <c r="I300" s="29"/>
      <c r="J300" s="31">
        <v>5500</v>
      </c>
      <c r="K300" s="31">
        <v>5950.67</v>
      </c>
      <c r="L300" s="31">
        <v>5948.12</v>
      </c>
      <c r="M300" s="31">
        <v>0</v>
      </c>
      <c r="N300" s="29"/>
      <c r="O300" s="32">
        <v>5000</v>
      </c>
      <c r="P300" s="29">
        <v>5000</v>
      </c>
      <c r="Q300" s="3">
        <f t="shared" si="4"/>
        <v>0</v>
      </c>
    </row>
    <row r="301" spans="1:17" ht="15.4" x14ac:dyDescent="0.45">
      <c r="A301" s="27" t="s">
        <v>259</v>
      </c>
      <c r="B301" s="28">
        <v>37476.5</v>
      </c>
      <c r="C301" s="28">
        <v>37476.5</v>
      </c>
      <c r="D301" s="28">
        <v>37476.5</v>
      </c>
      <c r="E301" s="29"/>
      <c r="F301" s="30">
        <v>37476.5</v>
      </c>
      <c r="G301" s="30">
        <v>37476.5</v>
      </c>
      <c r="H301" s="30">
        <v>37476.5</v>
      </c>
      <c r="I301" s="29"/>
      <c r="J301" s="31">
        <v>38788.17</v>
      </c>
      <c r="K301" s="31">
        <v>38788.17</v>
      </c>
      <c r="L301" s="31">
        <v>38788.17</v>
      </c>
      <c r="M301" s="31">
        <v>0</v>
      </c>
      <c r="N301" s="29"/>
      <c r="O301" s="32">
        <v>44414</v>
      </c>
      <c r="P301" s="29">
        <v>44414</v>
      </c>
      <c r="Q301" s="3">
        <f t="shared" si="4"/>
        <v>0</v>
      </c>
    </row>
    <row r="302" spans="1:17" ht="15.4" x14ac:dyDescent="0.45">
      <c r="A302" s="27" t="s">
        <v>260</v>
      </c>
      <c r="B302" s="28">
        <v>0</v>
      </c>
      <c r="C302" s="28">
        <v>0</v>
      </c>
      <c r="D302" s="28">
        <v>0</v>
      </c>
      <c r="E302" s="29"/>
      <c r="F302" s="30">
        <v>0</v>
      </c>
      <c r="G302" s="30">
        <v>0</v>
      </c>
      <c r="H302" s="30">
        <v>0</v>
      </c>
      <c r="I302" s="29"/>
      <c r="J302" s="31">
        <v>0</v>
      </c>
      <c r="K302" s="31">
        <v>16401.25</v>
      </c>
      <c r="L302" s="31">
        <v>4105.63</v>
      </c>
      <c r="M302" s="31">
        <v>16401.25</v>
      </c>
      <c r="N302" s="29"/>
      <c r="O302" s="32">
        <v>15000</v>
      </c>
      <c r="P302" s="29">
        <v>15000</v>
      </c>
      <c r="Q302" s="3">
        <f t="shared" si="4"/>
        <v>0</v>
      </c>
    </row>
    <row r="303" spans="1:17" ht="15.4" x14ac:dyDescent="0.45">
      <c r="A303" s="27" t="s">
        <v>261</v>
      </c>
      <c r="B303" s="28">
        <v>21768.45</v>
      </c>
      <c r="C303" s="28">
        <v>19694.490000000002</v>
      </c>
      <c r="D303" s="28">
        <v>19694.490000000002</v>
      </c>
      <c r="E303" s="29"/>
      <c r="F303" s="30">
        <v>21522.67</v>
      </c>
      <c r="G303" s="30">
        <v>20002</v>
      </c>
      <c r="H303" s="30">
        <v>18732.45</v>
      </c>
      <c r="I303" s="29"/>
      <c r="J303" s="31">
        <v>21592.6</v>
      </c>
      <c r="K303" s="31">
        <v>23225.45</v>
      </c>
      <c r="L303" s="31">
        <v>20510.939999999999</v>
      </c>
      <c r="M303" s="31">
        <v>1632.85</v>
      </c>
      <c r="N303" s="29"/>
      <c r="O303" s="32">
        <v>29938.57</v>
      </c>
      <c r="P303" s="29">
        <f>(P286+P287+P288)*0.0145</f>
        <v>25379.031000000003</v>
      </c>
      <c r="Q303" s="3">
        <f t="shared" si="4"/>
        <v>-4559.538999999997</v>
      </c>
    </row>
    <row r="304" spans="1:17" ht="15.4" x14ac:dyDescent="0.45">
      <c r="A304" s="27" t="s">
        <v>262</v>
      </c>
      <c r="B304" s="28">
        <v>225190.85</v>
      </c>
      <c r="C304" s="28">
        <v>240953.64</v>
      </c>
      <c r="D304" s="28">
        <v>240953.64</v>
      </c>
      <c r="E304" s="29"/>
      <c r="F304" s="30">
        <v>268662.28000000003</v>
      </c>
      <c r="G304" s="30">
        <v>252450.25</v>
      </c>
      <c r="H304" s="30">
        <v>232412.78</v>
      </c>
      <c r="I304" s="29"/>
      <c r="J304" s="31">
        <v>268046.05</v>
      </c>
      <c r="K304" s="31">
        <v>280929.55</v>
      </c>
      <c r="L304" s="31">
        <v>233068.79999999999</v>
      </c>
      <c r="M304" s="31">
        <v>12883.5</v>
      </c>
      <c r="N304" s="29"/>
      <c r="O304" s="32">
        <v>351685.54</v>
      </c>
      <c r="P304" s="29">
        <f>(P286+P287+P288)*0.16</f>
        <v>280044.48</v>
      </c>
      <c r="Q304" s="3">
        <f t="shared" si="4"/>
        <v>-71641.06</v>
      </c>
    </row>
    <row r="305" spans="1:17" ht="15.4" x14ac:dyDescent="0.45">
      <c r="A305" s="27"/>
      <c r="B305" s="28"/>
      <c r="C305" s="28"/>
      <c r="D305" s="28"/>
      <c r="E305" s="29"/>
      <c r="F305" s="30"/>
      <c r="G305" s="30"/>
      <c r="H305" s="30"/>
      <c r="I305" s="29"/>
      <c r="J305" s="31"/>
      <c r="K305" s="31"/>
      <c r="L305" s="31"/>
      <c r="M305" s="31"/>
      <c r="N305" s="29"/>
      <c r="O305" s="32"/>
      <c r="P305" s="29"/>
      <c r="Q305" s="3"/>
    </row>
    <row r="306" spans="1:17" ht="15.4" x14ac:dyDescent="0.45">
      <c r="A306" s="24" t="s">
        <v>263</v>
      </c>
      <c r="B306" s="25">
        <f>SUBTOTAL(9,B307:B322)</f>
        <v>3614925</v>
      </c>
      <c r="C306" s="25">
        <f>SUBTOTAL(9,C307:C322)</f>
        <v>3780563.6300000004</v>
      </c>
      <c r="D306" s="25">
        <f>SUBTOTAL(9,D307:D322)</f>
        <v>3746967.4799999995</v>
      </c>
      <c r="E306" s="26"/>
      <c r="F306" s="25">
        <f>SUBTOTAL(9,F307:F322)</f>
        <v>3699200</v>
      </c>
      <c r="G306" s="25">
        <f>SUBTOTAL(9,G307:G322)</f>
        <v>3599846.45</v>
      </c>
      <c r="H306" s="25">
        <f>SUBTOTAL(9,H307:H322)</f>
        <v>3377403.08</v>
      </c>
      <c r="I306" s="26"/>
      <c r="J306" s="25">
        <f>SUBTOTAL(9,J307:J322)</f>
        <v>3681623.3</v>
      </c>
      <c r="K306" s="25">
        <f>SUBTOTAL(9,K307:K322)</f>
        <v>4235801.26</v>
      </c>
      <c r="L306" s="25">
        <f>SUBTOTAL(9,L307:L322)</f>
        <v>3467427.8099999996</v>
      </c>
      <c r="M306" s="25">
        <f>SUBTOTAL(9,M307:M322)</f>
        <v>526356.38</v>
      </c>
      <c r="N306" s="26"/>
      <c r="O306" s="25">
        <f>SUBTOTAL(9,O307:O322)</f>
        <v>4350758.68</v>
      </c>
      <c r="P306" s="26">
        <f>SUBTOTAL(9,P307:P322)</f>
        <v>4205981.66940175</v>
      </c>
      <c r="Q306" s="3">
        <f t="shared" si="4"/>
        <v>-144777.01059824973</v>
      </c>
    </row>
    <row r="307" spans="1:17" ht="15.4" x14ac:dyDescent="0.45">
      <c r="A307" s="27" t="s">
        <v>264</v>
      </c>
      <c r="B307" s="28">
        <v>2500000</v>
      </c>
      <c r="C307" s="28">
        <v>2567745.52</v>
      </c>
      <c r="D307" s="28">
        <v>2567745.52</v>
      </c>
      <c r="E307" s="29"/>
      <c r="F307" s="30">
        <v>2600000</v>
      </c>
      <c r="G307" s="30">
        <v>2539316.04</v>
      </c>
      <c r="H307" s="30">
        <v>2408306.2599999998</v>
      </c>
      <c r="I307" s="29"/>
      <c r="J307" s="31">
        <v>2550128.46</v>
      </c>
      <c r="K307" s="31">
        <v>2943924.15</v>
      </c>
      <c r="L307" s="31">
        <v>2482546.09</v>
      </c>
      <c r="M307" s="31">
        <v>393795.69</v>
      </c>
      <c r="N307" s="29"/>
      <c r="O307" s="32">
        <v>3076790.44</v>
      </c>
      <c r="P307" s="29">
        <f>K307*1.01</f>
        <v>2973363.3914999999</v>
      </c>
      <c r="Q307" s="3">
        <f t="shared" si="4"/>
        <v>-103427.04850000003</v>
      </c>
    </row>
    <row r="308" spans="1:17" ht="15.4" x14ac:dyDescent="0.45">
      <c r="A308" s="27" t="s">
        <v>265</v>
      </c>
      <c r="B308" s="28">
        <v>120000</v>
      </c>
      <c r="C308" s="28">
        <v>129975.39</v>
      </c>
      <c r="D308" s="28">
        <v>127500.42</v>
      </c>
      <c r="E308" s="29"/>
      <c r="F308" s="30">
        <v>115000</v>
      </c>
      <c r="G308" s="30">
        <v>115350.89</v>
      </c>
      <c r="H308" s="30">
        <v>82986.48</v>
      </c>
      <c r="I308" s="29"/>
      <c r="J308" s="31">
        <v>115000</v>
      </c>
      <c r="K308" s="31">
        <v>104930.45</v>
      </c>
      <c r="L308" s="31">
        <v>90539.13</v>
      </c>
      <c r="M308" s="31">
        <v>0</v>
      </c>
      <c r="N308" s="29"/>
      <c r="O308" s="32">
        <v>125000</v>
      </c>
      <c r="P308" s="29">
        <v>115000</v>
      </c>
      <c r="Q308" s="3">
        <f t="shared" si="4"/>
        <v>-10000</v>
      </c>
    </row>
    <row r="309" spans="1:17" ht="15.4" x14ac:dyDescent="0.45">
      <c r="A309" s="27" t="s">
        <v>266</v>
      </c>
      <c r="B309" s="28">
        <v>388000</v>
      </c>
      <c r="C309" s="28">
        <v>410044.42</v>
      </c>
      <c r="D309" s="28">
        <v>404352.03</v>
      </c>
      <c r="E309" s="29"/>
      <c r="F309" s="30">
        <v>380000</v>
      </c>
      <c r="G309" s="30">
        <v>280692.39</v>
      </c>
      <c r="H309" s="30">
        <v>279107.64</v>
      </c>
      <c r="I309" s="29"/>
      <c r="J309" s="31">
        <v>380000</v>
      </c>
      <c r="K309" s="31">
        <v>359715.2</v>
      </c>
      <c r="L309" s="31">
        <v>254400.27</v>
      </c>
      <c r="M309" s="31">
        <v>0</v>
      </c>
      <c r="N309" s="29"/>
      <c r="O309" s="32">
        <v>350000</v>
      </c>
      <c r="P309" s="29">
        <v>350000</v>
      </c>
      <c r="Q309" s="3">
        <f t="shared" si="4"/>
        <v>0</v>
      </c>
    </row>
    <row r="310" spans="1:17" ht="15.4" hidden="1" x14ac:dyDescent="0.45">
      <c r="A310" s="27" t="s">
        <v>267</v>
      </c>
      <c r="B310" s="28">
        <v>10675</v>
      </c>
      <c r="C310" s="28">
        <v>40299.17</v>
      </c>
      <c r="D310" s="28">
        <v>40299.17</v>
      </c>
      <c r="E310" s="29"/>
      <c r="F310" s="30">
        <v>0</v>
      </c>
      <c r="G310" s="30">
        <v>1799.08</v>
      </c>
      <c r="H310" s="30">
        <v>1799.08</v>
      </c>
      <c r="I310" s="29"/>
      <c r="J310" s="31">
        <v>0</v>
      </c>
      <c r="K310" s="31">
        <v>5910</v>
      </c>
      <c r="L310" s="31">
        <v>5897.1</v>
      </c>
      <c r="M310" s="31">
        <v>5000</v>
      </c>
      <c r="N310" s="29"/>
      <c r="O310" s="32">
        <v>8000</v>
      </c>
      <c r="P310" s="29">
        <v>0</v>
      </c>
      <c r="Q310" s="3">
        <f t="shared" si="4"/>
        <v>-8000</v>
      </c>
    </row>
    <row r="311" spans="1:17" ht="15.4" x14ac:dyDescent="0.45">
      <c r="A311" s="27" t="s">
        <v>268</v>
      </c>
      <c r="B311" s="28">
        <v>25000</v>
      </c>
      <c r="C311" s="28">
        <v>44103.43</v>
      </c>
      <c r="D311" s="28">
        <v>43103.01</v>
      </c>
      <c r="E311" s="29"/>
      <c r="F311" s="30">
        <v>27000</v>
      </c>
      <c r="G311" s="30">
        <v>25000.42</v>
      </c>
      <c r="H311" s="30">
        <v>21203.69</v>
      </c>
      <c r="I311" s="29"/>
      <c r="J311" s="31">
        <v>27000</v>
      </c>
      <c r="K311" s="31">
        <v>42312.78</v>
      </c>
      <c r="L311" s="31">
        <v>36915.81</v>
      </c>
      <c r="M311" s="31">
        <v>0</v>
      </c>
      <c r="N311" s="29"/>
      <c r="O311" s="32">
        <v>35000</v>
      </c>
      <c r="P311" s="29">
        <v>35000</v>
      </c>
      <c r="Q311" s="3">
        <f t="shared" si="4"/>
        <v>0</v>
      </c>
    </row>
    <row r="312" spans="1:17" ht="15.4" x14ac:dyDescent="0.45">
      <c r="A312" s="27" t="s">
        <v>269</v>
      </c>
      <c r="B312" s="28">
        <v>125000</v>
      </c>
      <c r="C312" s="28">
        <v>129325.67</v>
      </c>
      <c r="D312" s="28">
        <v>122397.68</v>
      </c>
      <c r="E312" s="29"/>
      <c r="F312" s="30">
        <v>125000</v>
      </c>
      <c r="G312" s="30">
        <v>133953.84</v>
      </c>
      <c r="H312" s="30">
        <v>131910.07999999999</v>
      </c>
      <c r="I312" s="29"/>
      <c r="J312" s="31">
        <v>125000</v>
      </c>
      <c r="K312" s="31">
        <v>131927.15</v>
      </c>
      <c r="L312" s="31">
        <v>115598.2</v>
      </c>
      <c r="M312" s="31">
        <v>20000</v>
      </c>
      <c r="N312" s="29"/>
      <c r="O312" s="32">
        <v>118000</v>
      </c>
      <c r="P312" s="29">
        <v>118000</v>
      </c>
      <c r="Q312" s="3">
        <f t="shared" si="4"/>
        <v>0</v>
      </c>
    </row>
    <row r="313" spans="1:17" ht="15.4" x14ac:dyDescent="0.45">
      <c r="A313" s="27" t="s">
        <v>270</v>
      </c>
      <c r="B313" s="28">
        <v>1000</v>
      </c>
      <c r="C313" s="28">
        <v>1000</v>
      </c>
      <c r="D313" s="28">
        <v>765.52</v>
      </c>
      <c r="E313" s="29"/>
      <c r="F313" s="30">
        <v>1000</v>
      </c>
      <c r="G313" s="30">
        <v>1014</v>
      </c>
      <c r="H313" s="30">
        <v>42</v>
      </c>
      <c r="I313" s="29"/>
      <c r="J313" s="31">
        <v>1000</v>
      </c>
      <c r="K313" s="31">
        <v>9972</v>
      </c>
      <c r="L313" s="31">
        <v>8462.67</v>
      </c>
      <c r="M313" s="31">
        <v>5000</v>
      </c>
      <c r="N313" s="29"/>
      <c r="O313" s="32">
        <v>5000</v>
      </c>
      <c r="P313" s="29">
        <v>5000</v>
      </c>
      <c r="Q313" s="3">
        <f t="shared" si="4"/>
        <v>0</v>
      </c>
    </row>
    <row r="314" spans="1:17" ht="15.4" x14ac:dyDescent="0.45">
      <c r="A314" s="27" t="s">
        <v>271</v>
      </c>
      <c r="B314" s="28">
        <v>0</v>
      </c>
      <c r="C314" s="28">
        <v>0</v>
      </c>
      <c r="D314" s="28">
        <v>0</v>
      </c>
      <c r="E314" s="29"/>
      <c r="F314" s="30">
        <v>0</v>
      </c>
      <c r="G314" s="30">
        <v>0</v>
      </c>
      <c r="H314" s="30">
        <v>0</v>
      </c>
      <c r="I314" s="29"/>
      <c r="J314" s="31">
        <v>0</v>
      </c>
      <c r="K314" s="31">
        <v>38000</v>
      </c>
      <c r="L314" s="31">
        <v>32506.11</v>
      </c>
      <c r="M314" s="31">
        <v>0</v>
      </c>
      <c r="N314" s="29"/>
      <c r="O314" s="32">
        <v>33200</v>
      </c>
      <c r="P314" s="29">
        <v>30000</v>
      </c>
      <c r="Q314" s="3">
        <f t="shared" si="4"/>
        <v>-3200</v>
      </c>
    </row>
    <row r="315" spans="1:17" ht="15.4" hidden="1" x14ac:dyDescent="0.45">
      <c r="A315" s="27" t="s">
        <v>272</v>
      </c>
      <c r="B315" s="28">
        <v>0</v>
      </c>
      <c r="C315" s="28">
        <v>0</v>
      </c>
      <c r="D315" s="28">
        <v>0</v>
      </c>
      <c r="E315" s="29"/>
      <c r="F315" s="30">
        <v>0</v>
      </c>
      <c r="G315" s="30">
        <v>0</v>
      </c>
      <c r="H315" s="30">
        <v>0</v>
      </c>
      <c r="I315" s="29"/>
      <c r="J315" s="31">
        <v>0</v>
      </c>
      <c r="K315" s="31">
        <v>0</v>
      </c>
      <c r="L315" s="31">
        <v>0</v>
      </c>
      <c r="M315" s="31">
        <v>0</v>
      </c>
      <c r="N315" s="29"/>
      <c r="O315" s="32">
        <v>0</v>
      </c>
      <c r="P315" s="29">
        <v>0</v>
      </c>
      <c r="Q315" s="3">
        <f t="shared" si="4"/>
        <v>0</v>
      </c>
    </row>
    <row r="316" spans="1:17" ht="15.4" x14ac:dyDescent="0.45">
      <c r="A316" s="27" t="s">
        <v>273</v>
      </c>
      <c r="B316" s="28">
        <v>0</v>
      </c>
      <c r="C316" s="28">
        <v>0</v>
      </c>
      <c r="D316" s="28">
        <v>0</v>
      </c>
      <c r="E316" s="29"/>
      <c r="F316" s="30">
        <v>0</v>
      </c>
      <c r="G316" s="30">
        <v>0</v>
      </c>
      <c r="H316" s="30">
        <v>0</v>
      </c>
      <c r="I316" s="29"/>
      <c r="J316" s="31">
        <v>0</v>
      </c>
      <c r="K316" s="31">
        <v>5000</v>
      </c>
      <c r="L316" s="31">
        <v>0</v>
      </c>
      <c r="M316" s="31">
        <v>5000</v>
      </c>
      <c r="N316" s="29"/>
      <c r="O316" s="32">
        <v>5000</v>
      </c>
      <c r="P316" s="29">
        <v>2000</v>
      </c>
      <c r="Q316" s="3">
        <f t="shared" si="4"/>
        <v>-3000</v>
      </c>
    </row>
    <row r="317" spans="1:17" ht="15.4" x14ac:dyDescent="0.45">
      <c r="A317" s="27" t="s">
        <v>274</v>
      </c>
      <c r="B317" s="28">
        <v>6000</v>
      </c>
      <c r="C317" s="28">
        <v>5017.75</v>
      </c>
      <c r="D317" s="28">
        <v>4396.75</v>
      </c>
      <c r="E317" s="29"/>
      <c r="F317" s="30">
        <v>5000</v>
      </c>
      <c r="G317" s="30">
        <v>5621</v>
      </c>
      <c r="H317" s="30">
        <v>4125.87</v>
      </c>
      <c r="I317" s="29"/>
      <c r="J317" s="31">
        <v>5000</v>
      </c>
      <c r="K317" s="31">
        <v>6495.13</v>
      </c>
      <c r="L317" s="31">
        <v>4497.57</v>
      </c>
      <c r="M317" s="31">
        <v>0</v>
      </c>
      <c r="N317" s="29"/>
      <c r="O317" s="32">
        <v>4000</v>
      </c>
      <c r="P317" s="29">
        <v>4000</v>
      </c>
      <c r="Q317" s="3">
        <f t="shared" si="4"/>
        <v>0</v>
      </c>
    </row>
    <row r="318" spans="1:17" ht="15.4" x14ac:dyDescent="0.45">
      <c r="A318" s="27" t="s">
        <v>275</v>
      </c>
      <c r="B318" s="28">
        <v>40000</v>
      </c>
      <c r="C318" s="28">
        <v>51240.93</v>
      </c>
      <c r="D318" s="28">
        <v>35295.03</v>
      </c>
      <c r="E318" s="29"/>
      <c r="F318" s="30">
        <v>40000</v>
      </c>
      <c r="G318" s="30">
        <v>105796.86</v>
      </c>
      <c r="H318" s="30">
        <v>76428.12</v>
      </c>
      <c r="I318" s="29"/>
      <c r="J318" s="31">
        <v>80000</v>
      </c>
      <c r="K318" s="31">
        <v>91558.87</v>
      </c>
      <c r="L318" s="31">
        <v>67816.460000000006</v>
      </c>
      <c r="M318" s="31">
        <v>0</v>
      </c>
      <c r="N318" s="29"/>
      <c r="O318" s="32">
        <v>75000</v>
      </c>
      <c r="P318" s="29">
        <v>75000</v>
      </c>
      <c r="Q318" s="3">
        <f t="shared" si="4"/>
        <v>0</v>
      </c>
    </row>
    <row r="319" spans="1:17" ht="15.4" x14ac:dyDescent="0.45">
      <c r="A319" s="27" t="s">
        <v>276</v>
      </c>
      <c r="B319" s="28">
        <v>4000</v>
      </c>
      <c r="C319" s="28">
        <v>208.59</v>
      </c>
      <c r="D319" s="28">
        <v>208.59</v>
      </c>
      <c r="E319" s="29"/>
      <c r="F319" s="30">
        <v>3000</v>
      </c>
      <c r="G319" s="30">
        <v>0</v>
      </c>
      <c r="H319" s="30">
        <v>0</v>
      </c>
      <c r="I319" s="29"/>
      <c r="J319" s="31">
        <v>3000</v>
      </c>
      <c r="K319" s="31">
        <v>3000</v>
      </c>
      <c r="L319" s="31">
        <v>1887.11</v>
      </c>
      <c r="M319" s="31">
        <v>0</v>
      </c>
      <c r="N319" s="29"/>
      <c r="O319" s="32">
        <v>3000</v>
      </c>
      <c r="P319" s="29">
        <v>3000</v>
      </c>
      <c r="Q319" s="3">
        <f t="shared" si="4"/>
        <v>0</v>
      </c>
    </row>
    <row r="320" spans="1:17" ht="15.4" x14ac:dyDescent="0.45">
      <c r="A320" s="27" t="s">
        <v>277</v>
      </c>
      <c r="B320" s="28">
        <v>1500</v>
      </c>
      <c r="C320" s="28">
        <v>2199</v>
      </c>
      <c r="D320" s="28">
        <v>1500</v>
      </c>
      <c r="E320" s="29"/>
      <c r="F320" s="30">
        <v>1500</v>
      </c>
      <c r="G320" s="30">
        <v>2199</v>
      </c>
      <c r="H320" s="30">
        <v>1457.61</v>
      </c>
      <c r="I320" s="29"/>
      <c r="J320" s="31">
        <v>1500</v>
      </c>
      <c r="K320" s="31">
        <v>16500</v>
      </c>
      <c r="L320" s="31">
        <v>2542.75</v>
      </c>
      <c r="M320" s="31">
        <v>15000</v>
      </c>
      <c r="N320" s="29"/>
      <c r="O320" s="32">
        <v>15000</v>
      </c>
      <c r="P320" s="29">
        <v>6500</v>
      </c>
      <c r="Q320" s="3">
        <f t="shared" si="4"/>
        <v>-8500</v>
      </c>
    </row>
    <row r="321" spans="1:17" ht="15.4" x14ac:dyDescent="0.45">
      <c r="A321" s="27" t="s">
        <v>278</v>
      </c>
      <c r="B321" s="28">
        <v>36250</v>
      </c>
      <c r="C321" s="28">
        <v>35180.89</v>
      </c>
      <c r="D321" s="28">
        <v>35180.89</v>
      </c>
      <c r="E321" s="29"/>
      <c r="F321" s="30">
        <v>37700</v>
      </c>
      <c r="G321" s="30">
        <v>36820.080000000002</v>
      </c>
      <c r="H321" s="30">
        <v>32782.300000000003</v>
      </c>
      <c r="I321" s="29"/>
      <c r="J321" s="31">
        <v>36976.86</v>
      </c>
      <c r="K321" s="31">
        <v>44142.75</v>
      </c>
      <c r="L321" s="31">
        <v>34373.910000000003</v>
      </c>
      <c r="M321" s="31">
        <v>7165.89</v>
      </c>
      <c r="N321" s="29"/>
      <c r="O321" s="32">
        <v>44613.46</v>
      </c>
      <c r="P321" s="29">
        <f>P307*0.0145</f>
        <v>43113.76917675</v>
      </c>
      <c r="Q321" s="3">
        <f t="shared" si="4"/>
        <v>-1499.6908232499991</v>
      </c>
    </row>
    <row r="322" spans="1:17" ht="15.4" x14ac:dyDescent="0.45">
      <c r="A322" s="27" t="s">
        <v>279</v>
      </c>
      <c r="B322" s="28">
        <v>357500</v>
      </c>
      <c r="C322" s="28">
        <v>364222.87</v>
      </c>
      <c r="D322" s="28">
        <v>364222.87</v>
      </c>
      <c r="E322" s="29"/>
      <c r="F322" s="30">
        <v>364000</v>
      </c>
      <c r="G322" s="30">
        <v>352282.85</v>
      </c>
      <c r="H322" s="30">
        <v>337253.95</v>
      </c>
      <c r="I322" s="29"/>
      <c r="J322" s="31">
        <v>357017.98</v>
      </c>
      <c r="K322" s="31">
        <v>432412.78</v>
      </c>
      <c r="L322" s="31">
        <v>329444.63</v>
      </c>
      <c r="M322" s="31">
        <v>75394.8</v>
      </c>
      <c r="N322" s="29"/>
      <c r="O322" s="32">
        <v>453154.78</v>
      </c>
      <c r="P322" s="29">
        <f>P307*0.15</f>
        <v>446004.50872499996</v>
      </c>
      <c r="Q322" s="3">
        <f t="shared" si="4"/>
        <v>-7150.2712750000646</v>
      </c>
    </row>
    <row r="323" spans="1:17" ht="15.4" x14ac:dyDescent="0.45">
      <c r="A323" s="27"/>
      <c r="B323" s="28"/>
      <c r="C323" s="28"/>
      <c r="D323" s="28"/>
      <c r="E323" s="29"/>
      <c r="F323" s="30"/>
      <c r="G323" s="30"/>
      <c r="H323" s="30"/>
      <c r="I323" s="29"/>
      <c r="J323" s="31"/>
      <c r="K323" s="31"/>
      <c r="L323" s="31"/>
      <c r="M323" s="31"/>
      <c r="N323" s="29"/>
      <c r="O323" s="32"/>
      <c r="P323" s="29"/>
      <c r="Q323" s="3"/>
    </row>
    <row r="324" spans="1:17" ht="15.4" hidden="1" x14ac:dyDescent="0.45">
      <c r="A324" s="24" t="s">
        <v>280</v>
      </c>
      <c r="B324" s="25">
        <f>SUBTOTAL(9,B325:B328)</f>
        <v>183245.84</v>
      </c>
      <c r="C324" s="25">
        <f>SUBTOTAL(9,C325:C328)</f>
        <v>178051.62999999998</v>
      </c>
      <c r="D324" s="25">
        <f>SUBTOTAL(9,D325:D328)</f>
        <v>178051.62999999998</v>
      </c>
      <c r="E324" s="26"/>
      <c r="F324" s="25">
        <f>SUBTOTAL(9,F325:F328)</f>
        <v>184783.47</v>
      </c>
      <c r="G324" s="25">
        <f>SUBTOTAL(9,G325:G328)</f>
        <v>169825.99000000002</v>
      </c>
      <c r="H324" s="25">
        <f>SUBTOTAL(9,H325:H328)</f>
        <v>155685.40000000002</v>
      </c>
      <c r="I324" s="26"/>
      <c r="J324" s="25">
        <f>SUBTOTAL(9,J325:J328)</f>
        <v>184929.43</v>
      </c>
      <c r="K324" s="25">
        <f>SUBTOTAL(9,K325:K328)</f>
        <v>144426.97999999998</v>
      </c>
      <c r="L324" s="25">
        <f>SUBTOTAL(9,L325:L328)</f>
        <v>112577.11000000002</v>
      </c>
      <c r="M324" s="25">
        <f>SUBTOTAL(9,M325:M328)</f>
        <v>8409.5499999999993</v>
      </c>
      <c r="N324" s="26"/>
      <c r="O324" s="25">
        <f>SUBTOTAL(9,O325:O328)</f>
        <v>171443.08</v>
      </c>
      <c r="P324" s="26">
        <f>SUBTOTAL(9,P325:P328)</f>
        <v>0</v>
      </c>
      <c r="Q324" s="3">
        <f t="shared" si="4"/>
        <v>-171443.08</v>
      </c>
    </row>
    <row r="325" spans="1:17" ht="15.4" hidden="1" x14ac:dyDescent="0.45">
      <c r="A325" s="27" t="s">
        <v>281</v>
      </c>
      <c r="B325" s="28">
        <v>153112.37</v>
      </c>
      <c r="C325" s="28">
        <v>152890.54999999999</v>
      </c>
      <c r="D325" s="28">
        <v>152890.54999999999</v>
      </c>
      <c r="E325" s="29"/>
      <c r="F325" s="30">
        <v>154650</v>
      </c>
      <c r="G325" s="30">
        <v>142212.98000000001</v>
      </c>
      <c r="H325" s="30">
        <v>133335.95000000001</v>
      </c>
      <c r="I325" s="29"/>
      <c r="J325" s="31">
        <v>154650</v>
      </c>
      <c r="K325" s="31">
        <v>113550</v>
      </c>
      <c r="L325" s="31">
        <v>96802.96</v>
      </c>
      <c r="M325" s="31">
        <v>7900</v>
      </c>
      <c r="N325" s="29"/>
      <c r="O325" s="32">
        <v>142988.76999999999</v>
      </c>
      <c r="P325" s="29">
        <v>0</v>
      </c>
      <c r="Q325" s="3">
        <f t="shared" si="4"/>
        <v>-142988.76999999999</v>
      </c>
    </row>
    <row r="326" spans="1:17" ht="15.4" hidden="1" x14ac:dyDescent="0.45">
      <c r="A326" s="27" t="s">
        <v>282</v>
      </c>
      <c r="B326" s="28">
        <v>200</v>
      </c>
      <c r="C326" s="28">
        <v>186.99</v>
      </c>
      <c r="D326" s="28">
        <v>186.99</v>
      </c>
      <c r="E326" s="29"/>
      <c r="F326" s="30">
        <v>200</v>
      </c>
      <c r="G326" s="30">
        <v>100</v>
      </c>
      <c r="H326" s="30">
        <v>0</v>
      </c>
      <c r="I326" s="29"/>
      <c r="J326" s="31">
        <v>200</v>
      </c>
      <c r="K326" s="31">
        <v>288</v>
      </c>
      <c r="L326" s="31">
        <v>88</v>
      </c>
      <c r="M326" s="31">
        <v>0</v>
      </c>
      <c r="N326" s="29"/>
      <c r="O326" s="32">
        <v>500</v>
      </c>
      <c r="P326" s="29">
        <v>0</v>
      </c>
      <c r="Q326" s="3">
        <f t="shared" si="4"/>
        <v>-500</v>
      </c>
    </row>
    <row r="327" spans="1:17" ht="15.4" hidden="1" x14ac:dyDescent="0.45">
      <c r="A327" s="27" t="s">
        <v>283</v>
      </c>
      <c r="B327" s="28">
        <v>2220.13</v>
      </c>
      <c r="C327" s="28">
        <v>2054.84</v>
      </c>
      <c r="D327" s="28">
        <v>2054.84</v>
      </c>
      <c r="E327" s="29"/>
      <c r="F327" s="30">
        <v>2220.13</v>
      </c>
      <c r="G327" s="30">
        <v>2039.57</v>
      </c>
      <c r="H327" s="30">
        <v>1819.37</v>
      </c>
      <c r="I327" s="29"/>
      <c r="J327" s="31">
        <v>2242.4299999999998</v>
      </c>
      <c r="K327" s="31">
        <v>2356.98</v>
      </c>
      <c r="L327" s="31">
        <v>1304.6099999999999</v>
      </c>
      <c r="M327" s="31">
        <v>114.55</v>
      </c>
      <c r="N327" s="29"/>
      <c r="O327" s="32">
        <v>2073.34</v>
      </c>
      <c r="P327" s="29">
        <v>0</v>
      </c>
      <c r="Q327" s="3">
        <f t="shared" si="4"/>
        <v>-2073.34</v>
      </c>
    </row>
    <row r="328" spans="1:17" ht="15.4" hidden="1" x14ac:dyDescent="0.45">
      <c r="A328" s="27" t="s">
        <v>284</v>
      </c>
      <c r="B328" s="28">
        <v>27713.34</v>
      </c>
      <c r="C328" s="28">
        <v>22919.25</v>
      </c>
      <c r="D328" s="28">
        <v>22919.25</v>
      </c>
      <c r="E328" s="29"/>
      <c r="F328" s="30">
        <v>27713.34</v>
      </c>
      <c r="G328" s="30">
        <v>25473.439999999999</v>
      </c>
      <c r="H328" s="30">
        <v>20530.080000000002</v>
      </c>
      <c r="I328" s="29"/>
      <c r="J328" s="31">
        <v>27837</v>
      </c>
      <c r="K328" s="31">
        <v>28232</v>
      </c>
      <c r="L328" s="31">
        <v>14381.54</v>
      </c>
      <c r="M328" s="31">
        <v>395</v>
      </c>
      <c r="N328" s="29"/>
      <c r="O328" s="32">
        <v>25880.97</v>
      </c>
      <c r="P328" s="29">
        <v>0</v>
      </c>
      <c r="Q328" s="3">
        <f t="shared" si="4"/>
        <v>-25880.97</v>
      </c>
    </row>
    <row r="329" spans="1:17" ht="15.4" hidden="1" x14ac:dyDescent="0.45">
      <c r="A329" s="27"/>
      <c r="B329" s="28"/>
      <c r="C329" s="28"/>
      <c r="D329" s="28"/>
      <c r="E329" s="29"/>
      <c r="F329" s="30"/>
      <c r="G329" s="30"/>
      <c r="H329" s="30"/>
      <c r="I329" s="29"/>
      <c r="J329" s="31"/>
      <c r="K329" s="31"/>
      <c r="L329" s="31"/>
      <c r="M329" s="31"/>
      <c r="N329" s="29"/>
      <c r="O329" s="32"/>
      <c r="P329" s="29"/>
      <c r="Q329" s="3"/>
    </row>
    <row r="330" spans="1:17" ht="15.4" x14ac:dyDescent="0.45">
      <c r="A330" s="24" t="s">
        <v>285</v>
      </c>
      <c r="B330" s="25">
        <f>SUBTOTAL(9,B331:B338)</f>
        <v>91933.27</v>
      </c>
      <c r="C330" s="25">
        <f>SUBTOTAL(9,C331:C338)</f>
        <v>91933.27</v>
      </c>
      <c r="D330" s="25">
        <f>SUBTOTAL(9,D331:D338)</f>
        <v>85834.62</v>
      </c>
      <c r="E330" s="26"/>
      <c r="F330" s="25">
        <f>SUBTOTAL(9,F331:F338)</f>
        <v>91683.27</v>
      </c>
      <c r="G330" s="25">
        <f>SUBTOTAL(9,G331:G338)</f>
        <v>64081.17</v>
      </c>
      <c r="H330" s="25">
        <f>SUBTOTAL(9,H331:H338)</f>
        <v>58930.76</v>
      </c>
      <c r="I330" s="26"/>
      <c r="J330" s="25">
        <f>SUBTOTAL(9,J331:J338)</f>
        <v>94680.220000000016</v>
      </c>
      <c r="K330" s="25">
        <f>SUBTOTAL(9,K331:K338)</f>
        <v>100198.47</v>
      </c>
      <c r="L330" s="25">
        <f>SUBTOTAL(9,L331:L338)</f>
        <v>69286.53</v>
      </c>
      <c r="M330" s="25">
        <f>SUBTOTAL(9,M331:M338)</f>
        <v>5518.25</v>
      </c>
      <c r="N330" s="26"/>
      <c r="O330" s="25">
        <f>SUBTOTAL(9,O331:O338)</f>
        <v>98551</v>
      </c>
      <c r="P330" s="26">
        <f>SUBTOTAL(9,P331:P338)</f>
        <v>98551</v>
      </c>
      <c r="Q330" s="3">
        <f t="shared" si="4"/>
        <v>0</v>
      </c>
    </row>
    <row r="331" spans="1:17" ht="15.4" x14ac:dyDescent="0.45">
      <c r="A331" s="27" t="s">
        <v>286</v>
      </c>
      <c r="B331" s="28">
        <v>75080.320000000007</v>
      </c>
      <c r="C331" s="28">
        <v>75080.320000000007</v>
      </c>
      <c r="D331" s="28">
        <v>71600</v>
      </c>
      <c r="E331" s="29"/>
      <c r="F331" s="30">
        <v>75080.320000000007</v>
      </c>
      <c r="G331" s="30">
        <v>51080.32</v>
      </c>
      <c r="H331" s="30">
        <v>46776</v>
      </c>
      <c r="I331" s="29"/>
      <c r="J331" s="31">
        <v>75080.320000000007</v>
      </c>
      <c r="K331" s="31">
        <v>78880.320000000007</v>
      </c>
      <c r="L331" s="31">
        <v>55909.279999999999</v>
      </c>
      <c r="M331" s="31">
        <v>3800</v>
      </c>
      <c r="N331" s="29"/>
      <c r="O331" s="32">
        <v>78000</v>
      </c>
      <c r="P331" s="29">
        <v>78000</v>
      </c>
      <c r="Q331" s="3">
        <f t="shared" si="4"/>
        <v>0</v>
      </c>
    </row>
    <row r="332" spans="1:17" ht="15.4" x14ac:dyDescent="0.45">
      <c r="A332" s="27" t="s">
        <v>287</v>
      </c>
      <c r="B332" s="28">
        <v>2000</v>
      </c>
      <c r="C332" s="28">
        <v>2000</v>
      </c>
      <c r="D332" s="28">
        <v>2000</v>
      </c>
      <c r="E332" s="29"/>
      <c r="F332" s="30">
        <v>2000</v>
      </c>
      <c r="G332" s="30">
        <v>800</v>
      </c>
      <c r="H332" s="30">
        <v>335.95</v>
      </c>
      <c r="I332" s="29"/>
      <c r="J332" s="31">
        <v>2000</v>
      </c>
      <c r="K332" s="31">
        <v>2000</v>
      </c>
      <c r="L332" s="31">
        <v>643.32000000000005</v>
      </c>
      <c r="M332" s="31">
        <v>0</v>
      </c>
      <c r="N332" s="29"/>
      <c r="O332" s="32">
        <v>2000</v>
      </c>
      <c r="P332" s="29">
        <v>2000</v>
      </c>
      <c r="Q332" s="3">
        <f t="shared" si="4"/>
        <v>0</v>
      </c>
    </row>
    <row r="333" spans="1:17" ht="15.4" x14ac:dyDescent="0.45">
      <c r="A333" s="27" t="s">
        <v>288</v>
      </c>
      <c r="B333" s="28">
        <v>0</v>
      </c>
      <c r="C333" s="28">
        <v>0</v>
      </c>
      <c r="D333" s="28">
        <v>0</v>
      </c>
      <c r="E333" s="29"/>
      <c r="F333" s="30">
        <v>0</v>
      </c>
      <c r="G333" s="30">
        <v>0</v>
      </c>
      <c r="H333" s="30">
        <v>0</v>
      </c>
      <c r="I333" s="29"/>
      <c r="J333" s="31">
        <v>0</v>
      </c>
      <c r="K333" s="31">
        <v>1131.1500000000001</v>
      </c>
      <c r="L333" s="31">
        <v>1131.1500000000001</v>
      </c>
      <c r="M333" s="31">
        <v>1131.1500000000001</v>
      </c>
      <c r="N333" s="29"/>
      <c r="O333" s="32">
        <v>0</v>
      </c>
      <c r="P333" s="29">
        <v>0</v>
      </c>
      <c r="Q333" s="3">
        <f t="shared" si="4"/>
        <v>0</v>
      </c>
    </row>
    <row r="334" spans="1:17" ht="15.4" x14ac:dyDescent="0.45">
      <c r="A334" s="27" t="s">
        <v>289</v>
      </c>
      <c r="B334" s="28">
        <v>3250</v>
      </c>
      <c r="C334" s="28">
        <v>3250</v>
      </c>
      <c r="D334" s="28">
        <v>1236.6199999999999</v>
      </c>
      <c r="E334" s="29"/>
      <c r="F334" s="30">
        <v>3000</v>
      </c>
      <c r="G334" s="30">
        <v>4677.8999999999996</v>
      </c>
      <c r="H334" s="30">
        <v>4643.12</v>
      </c>
      <c r="I334" s="29"/>
      <c r="J334" s="31">
        <v>6000</v>
      </c>
      <c r="K334" s="31">
        <v>3751.27</v>
      </c>
      <c r="L334" s="31">
        <v>1155.8900000000001</v>
      </c>
      <c r="M334" s="31">
        <v>0</v>
      </c>
      <c r="N334" s="29"/>
      <c r="O334" s="32">
        <v>2500</v>
      </c>
      <c r="P334" s="29">
        <v>2500</v>
      </c>
      <c r="Q334" s="3">
        <f t="shared" si="4"/>
        <v>0</v>
      </c>
    </row>
    <row r="335" spans="1:17" ht="15.4" x14ac:dyDescent="0.45">
      <c r="A335" s="27" t="s">
        <v>290</v>
      </c>
      <c r="B335" s="28">
        <v>0</v>
      </c>
      <c r="C335" s="28">
        <v>0</v>
      </c>
      <c r="D335" s="28">
        <v>0</v>
      </c>
      <c r="E335" s="29"/>
      <c r="F335" s="30">
        <v>0</v>
      </c>
      <c r="G335" s="30">
        <v>0</v>
      </c>
      <c r="H335" s="30">
        <v>0</v>
      </c>
      <c r="I335" s="29"/>
      <c r="J335" s="31">
        <v>0</v>
      </c>
      <c r="K335" s="31">
        <v>2248.73</v>
      </c>
      <c r="L335" s="31">
        <v>2248.73</v>
      </c>
      <c r="M335" s="31">
        <v>0</v>
      </c>
      <c r="N335" s="29"/>
      <c r="O335" s="32">
        <v>4000</v>
      </c>
      <c r="P335" s="29">
        <v>4000</v>
      </c>
      <c r="Q335" s="3">
        <f t="shared" si="4"/>
        <v>0</v>
      </c>
    </row>
    <row r="336" spans="1:17" ht="15.4" hidden="1" x14ac:dyDescent="0.45">
      <c r="A336" s="27" t="s">
        <v>291</v>
      </c>
      <c r="B336" s="28">
        <v>0</v>
      </c>
      <c r="C336" s="28">
        <v>0</v>
      </c>
      <c r="D336" s="28">
        <v>0</v>
      </c>
      <c r="E336" s="29"/>
      <c r="F336" s="30">
        <v>0</v>
      </c>
      <c r="G336" s="30">
        <v>0</v>
      </c>
      <c r="H336" s="30">
        <v>0</v>
      </c>
      <c r="I336" s="29"/>
      <c r="J336" s="31">
        <v>0</v>
      </c>
      <c r="K336" s="31">
        <v>0</v>
      </c>
      <c r="L336" s="31">
        <v>0</v>
      </c>
      <c r="M336" s="31">
        <v>0</v>
      </c>
      <c r="N336" s="29"/>
      <c r="O336" s="32">
        <v>0</v>
      </c>
      <c r="P336" s="29">
        <v>0</v>
      </c>
      <c r="Q336" s="3">
        <f t="shared" si="4"/>
        <v>0</v>
      </c>
    </row>
    <row r="337" spans="1:17" ht="15.4" x14ac:dyDescent="0.45">
      <c r="A337" s="27" t="s">
        <v>292</v>
      </c>
      <c r="B337" s="28">
        <v>1088.95</v>
      </c>
      <c r="C337" s="28">
        <v>1088.95</v>
      </c>
      <c r="D337" s="28">
        <v>974</v>
      </c>
      <c r="E337" s="29"/>
      <c r="F337" s="30">
        <v>1088.95</v>
      </c>
      <c r="G337" s="30">
        <v>888.95</v>
      </c>
      <c r="H337" s="30">
        <v>627.04999999999995</v>
      </c>
      <c r="I337" s="29"/>
      <c r="J337" s="31">
        <v>1088.6600000000001</v>
      </c>
      <c r="K337" s="31">
        <v>1143.76</v>
      </c>
      <c r="L337" s="31">
        <v>761.46</v>
      </c>
      <c r="M337" s="31">
        <v>55.1</v>
      </c>
      <c r="N337" s="29"/>
      <c r="O337" s="32">
        <v>1131</v>
      </c>
      <c r="P337" s="29">
        <f>P331*0.0145</f>
        <v>1131</v>
      </c>
      <c r="Q337" s="3">
        <f t="shared" si="4"/>
        <v>0</v>
      </c>
    </row>
    <row r="338" spans="1:17" ht="15.4" x14ac:dyDescent="0.45">
      <c r="A338" s="27" t="s">
        <v>293</v>
      </c>
      <c r="B338" s="28">
        <v>10514</v>
      </c>
      <c r="C338" s="28">
        <v>10514</v>
      </c>
      <c r="D338" s="28">
        <v>10024</v>
      </c>
      <c r="E338" s="29"/>
      <c r="F338" s="30">
        <v>10514</v>
      </c>
      <c r="G338" s="30">
        <v>6634</v>
      </c>
      <c r="H338" s="30">
        <v>6548.64</v>
      </c>
      <c r="I338" s="29"/>
      <c r="J338" s="31">
        <v>10511.24</v>
      </c>
      <c r="K338" s="31">
        <v>11043.24</v>
      </c>
      <c r="L338" s="31">
        <v>7436.7</v>
      </c>
      <c r="M338" s="31">
        <v>532</v>
      </c>
      <c r="N338" s="29"/>
      <c r="O338" s="32">
        <v>10920</v>
      </c>
      <c r="P338" s="29">
        <f>P331*0.14</f>
        <v>10920.000000000002</v>
      </c>
      <c r="Q338" s="3">
        <f t="shared" si="4"/>
        <v>0</v>
      </c>
    </row>
    <row r="339" spans="1:17" ht="15.4" x14ac:dyDescent="0.45">
      <c r="A339" s="27"/>
      <c r="B339" s="28"/>
      <c r="C339" s="28"/>
      <c r="D339" s="28"/>
      <c r="E339" s="29"/>
      <c r="F339" s="30"/>
      <c r="G339" s="30"/>
      <c r="H339" s="30"/>
      <c r="I339" s="29"/>
      <c r="J339" s="31"/>
      <c r="K339" s="31"/>
      <c r="L339" s="31"/>
      <c r="M339" s="31"/>
      <c r="N339" s="29"/>
      <c r="O339" s="32"/>
      <c r="P339" s="29"/>
      <c r="Q339" s="3">
        <f t="shared" si="4"/>
        <v>0</v>
      </c>
    </row>
    <row r="340" spans="1:17" ht="15.4" x14ac:dyDescent="0.45">
      <c r="A340" s="24" t="s">
        <v>294</v>
      </c>
      <c r="B340" s="25">
        <f>SUBTOTAL(9,B341:B341)</f>
        <v>25000</v>
      </c>
      <c r="C340" s="25">
        <f>SUBTOTAL(9,C341:C341)</f>
        <v>238464.24</v>
      </c>
      <c r="D340" s="25">
        <f>SUBTOTAL(9,D341:D341)</f>
        <v>183739.05</v>
      </c>
      <c r="E340" s="26"/>
      <c r="F340" s="25">
        <f>SUBTOTAL(9,F341:F341)</f>
        <v>25000</v>
      </c>
      <c r="G340" s="25">
        <f>SUBTOTAL(9,G341:G341)</f>
        <v>685189.72</v>
      </c>
      <c r="H340" s="25">
        <f>SUBTOTAL(9,H341:H341)</f>
        <v>609627.25</v>
      </c>
      <c r="I340" s="26"/>
      <c r="J340" s="25">
        <f>SUBTOTAL(9,J341:J341)</f>
        <v>25000</v>
      </c>
      <c r="K340" s="25">
        <f>SUBTOTAL(9,K341:K341)</f>
        <v>189074.07</v>
      </c>
      <c r="L340" s="25">
        <f>SUBTOTAL(9,L341:L341)</f>
        <v>154842.66</v>
      </c>
      <c r="M340" s="25">
        <f>SUBTOTAL(9,M341:M341)</f>
        <v>187125</v>
      </c>
      <c r="N340" s="26"/>
      <c r="O340" s="25">
        <f>SUBTOTAL(9,O341:O341)</f>
        <v>25000</v>
      </c>
      <c r="P340" s="26">
        <f>SUBTOTAL(9,P341:P341)</f>
        <v>25000</v>
      </c>
      <c r="Q340" s="3">
        <f t="shared" ref="Q340:Q403" si="5">P340-O340</f>
        <v>0</v>
      </c>
    </row>
    <row r="341" spans="1:17" ht="15.4" x14ac:dyDescent="0.45">
      <c r="A341" s="27" t="s">
        <v>295</v>
      </c>
      <c r="B341" s="28">
        <v>25000</v>
      </c>
      <c r="C341" s="28">
        <v>238464.24</v>
      </c>
      <c r="D341" s="28">
        <v>183739.05</v>
      </c>
      <c r="E341" s="29"/>
      <c r="F341" s="30">
        <v>25000</v>
      </c>
      <c r="G341" s="30">
        <v>685189.72</v>
      </c>
      <c r="H341" s="30">
        <v>609627.25</v>
      </c>
      <c r="I341" s="29"/>
      <c r="J341" s="31">
        <v>25000</v>
      </c>
      <c r="K341" s="31">
        <v>189074.07</v>
      </c>
      <c r="L341" s="31">
        <v>154842.66</v>
      </c>
      <c r="M341" s="31">
        <v>187125</v>
      </c>
      <c r="N341" s="29"/>
      <c r="O341" s="32">
        <v>25000</v>
      </c>
      <c r="P341" s="29">
        <v>25000</v>
      </c>
      <c r="Q341" s="3">
        <f t="shared" si="5"/>
        <v>0</v>
      </c>
    </row>
    <row r="342" spans="1:17" ht="15.4" x14ac:dyDescent="0.45">
      <c r="A342" s="27"/>
      <c r="B342" s="28"/>
      <c r="C342" s="28"/>
      <c r="D342" s="28"/>
      <c r="E342" s="29"/>
      <c r="F342" s="30"/>
      <c r="G342" s="30"/>
      <c r="H342" s="30"/>
      <c r="I342" s="29"/>
      <c r="J342" s="31"/>
      <c r="K342" s="31"/>
      <c r="L342" s="31"/>
      <c r="M342" s="31"/>
      <c r="N342" s="29"/>
      <c r="O342" s="32"/>
      <c r="P342" s="29"/>
      <c r="Q342" s="3"/>
    </row>
    <row r="343" spans="1:17" ht="15.4" x14ac:dyDescent="0.45">
      <c r="A343" s="24" t="s">
        <v>296</v>
      </c>
      <c r="B343" s="25">
        <f>SUBTOTAL(9,B344:B357)</f>
        <v>374250</v>
      </c>
      <c r="C343" s="25">
        <f>SUBTOTAL(9,C344:C357)</f>
        <v>653869.72</v>
      </c>
      <c r="D343" s="25">
        <f>SUBTOTAL(9,D344:D357)</f>
        <v>559873.85</v>
      </c>
      <c r="E343" s="26"/>
      <c r="F343" s="25">
        <f>SUBTOTAL(9,F344:F357)</f>
        <v>464750</v>
      </c>
      <c r="G343" s="25">
        <f>SUBTOTAL(9,G344:G357)</f>
        <v>1258622.83</v>
      </c>
      <c r="H343" s="25">
        <f>SUBTOTAL(9,H344:H357)</f>
        <v>1036356.84</v>
      </c>
      <c r="I343" s="26"/>
      <c r="J343" s="25">
        <f>SUBTOTAL(9,J344:J357)</f>
        <v>477250</v>
      </c>
      <c r="K343" s="25">
        <f>SUBTOTAL(9,K344:K357)</f>
        <v>742967.5</v>
      </c>
      <c r="L343" s="25">
        <f>SUBTOTAL(9,L344:L357)</f>
        <v>497752.54</v>
      </c>
      <c r="M343" s="25">
        <f>SUBTOTAL(9,M344:M357)</f>
        <v>121500</v>
      </c>
      <c r="N343" s="26"/>
      <c r="O343" s="25">
        <f>SUBTOTAL(9,O344:O357)</f>
        <v>571795</v>
      </c>
      <c r="P343" s="26">
        <f>SUBTOTAL(9,P344:P357)</f>
        <v>526795</v>
      </c>
      <c r="Q343" s="3">
        <f t="shared" si="5"/>
        <v>-45000</v>
      </c>
    </row>
    <row r="344" spans="1:17" ht="15.4" x14ac:dyDescent="0.45">
      <c r="A344" s="27" t="s">
        <v>297</v>
      </c>
      <c r="B344" s="28">
        <v>10000</v>
      </c>
      <c r="C344" s="28">
        <v>10000</v>
      </c>
      <c r="D344" s="28">
        <v>9493.58</v>
      </c>
      <c r="E344" s="29"/>
      <c r="F344" s="30">
        <v>10000</v>
      </c>
      <c r="G344" s="30">
        <v>16798.990000000002</v>
      </c>
      <c r="H344" s="30">
        <v>5891.48</v>
      </c>
      <c r="I344" s="29"/>
      <c r="J344" s="31">
        <v>8000</v>
      </c>
      <c r="K344" s="31">
        <v>8000</v>
      </c>
      <c r="L344" s="31">
        <v>5271.22</v>
      </c>
      <c r="M344" s="31">
        <v>0</v>
      </c>
      <c r="N344" s="29"/>
      <c r="O344" s="32">
        <v>8000</v>
      </c>
      <c r="P344" s="29">
        <v>8000</v>
      </c>
      <c r="Q344" s="3">
        <f t="shared" si="5"/>
        <v>0</v>
      </c>
    </row>
    <row r="345" spans="1:17" ht="15.4" x14ac:dyDescent="0.45">
      <c r="A345" s="27" t="s">
        <v>298</v>
      </c>
      <c r="B345" s="28">
        <v>160000</v>
      </c>
      <c r="C345" s="28">
        <v>290500</v>
      </c>
      <c r="D345" s="28">
        <v>264990.40000000002</v>
      </c>
      <c r="E345" s="29"/>
      <c r="F345" s="30">
        <v>160000</v>
      </c>
      <c r="G345" s="30">
        <v>179647.51</v>
      </c>
      <c r="H345" s="30">
        <v>154310</v>
      </c>
      <c r="I345" s="29"/>
      <c r="J345" s="31">
        <v>160000</v>
      </c>
      <c r="K345" s="31">
        <v>225087.5</v>
      </c>
      <c r="L345" s="31">
        <v>200038.74</v>
      </c>
      <c r="M345" s="31">
        <v>53250</v>
      </c>
      <c r="N345" s="29"/>
      <c r="O345" s="32">
        <v>235000</v>
      </c>
      <c r="P345" s="29">
        <v>190000</v>
      </c>
      <c r="Q345" s="3">
        <f t="shared" si="5"/>
        <v>-45000</v>
      </c>
    </row>
    <row r="346" spans="1:17" ht="15.4" x14ac:dyDescent="0.45">
      <c r="A346" s="27" t="s">
        <v>299</v>
      </c>
      <c r="B346" s="28">
        <v>0</v>
      </c>
      <c r="C346" s="28">
        <v>0</v>
      </c>
      <c r="D346" s="28">
        <v>0</v>
      </c>
      <c r="E346" s="29"/>
      <c r="F346" s="30">
        <v>0</v>
      </c>
      <c r="G346" s="30">
        <v>0</v>
      </c>
      <c r="H346" s="30">
        <v>0</v>
      </c>
      <c r="I346" s="29"/>
      <c r="J346" s="31">
        <v>0</v>
      </c>
      <c r="K346" s="31">
        <v>27000</v>
      </c>
      <c r="L346" s="31">
        <v>18293.14</v>
      </c>
      <c r="M346" s="31">
        <v>27000</v>
      </c>
      <c r="N346" s="29"/>
      <c r="O346" s="32">
        <v>36000</v>
      </c>
      <c r="P346" s="29">
        <v>36000</v>
      </c>
      <c r="Q346" s="3">
        <f t="shared" si="5"/>
        <v>0</v>
      </c>
    </row>
    <row r="347" spans="1:17" ht="15.4" hidden="1" x14ac:dyDescent="0.45">
      <c r="A347" s="27" t="s">
        <v>300</v>
      </c>
      <c r="B347" s="28">
        <v>0</v>
      </c>
      <c r="C347" s="28">
        <v>0</v>
      </c>
      <c r="D347" s="28">
        <v>0</v>
      </c>
      <c r="E347" s="29"/>
      <c r="F347" s="30">
        <v>0</v>
      </c>
      <c r="G347" s="30">
        <v>0</v>
      </c>
      <c r="H347" s="30">
        <v>0</v>
      </c>
      <c r="I347" s="29"/>
      <c r="J347" s="31">
        <v>0</v>
      </c>
      <c r="K347" s="31">
        <v>0</v>
      </c>
      <c r="L347" s="31">
        <v>0</v>
      </c>
      <c r="M347" s="31">
        <v>0</v>
      </c>
      <c r="N347" s="29"/>
      <c r="O347" s="32">
        <v>0</v>
      </c>
      <c r="P347" s="29">
        <v>0</v>
      </c>
      <c r="Q347" s="3">
        <f t="shared" si="5"/>
        <v>0</v>
      </c>
    </row>
    <row r="348" spans="1:17" ht="15.4" x14ac:dyDescent="0.45">
      <c r="A348" s="27" t="s">
        <v>301</v>
      </c>
      <c r="B348" s="28">
        <v>1500</v>
      </c>
      <c r="C348" s="28">
        <v>1724</v>
      </c>
      <c r="D348" s="28">
        <v>1682.63</v>
      </c>
      <c r="E348" s="29"/>
      <c r="F348" s="30">
        <v>1500</v>
      </c>
      <c r="G348" s="30">
        <v>1296.06</v>
      </c>
      <c r="H348" s="30">
        <v>783.51</v>
      </c>
      <c r="I348" s="29"/>
      <c r="J348" s="31">
        <v>1500</v>
      </c>
      <c r="K348" s="31">
        <v>2012.49</v>
      </c>
      <c r="L348" s="31">
        <v>1344.1</v>
      </c>
      <c r="M348" s="31">
        <v>0</v>
      </c>
      <c r="N348" s="29"/>
      <c r="O348" s="32">
        <v>1500</v>
      </c>
      <c r="P348" s="29">
        <v>1500</v>
      </c>
      <c r="Q348" s="3">
        <f t="shared" si="5"/>
        <v>0</v>
      </c>
    </row>
    <row r="349" spans="1:17" ht="15.4" x14ac:dyDescent="0.45">
      <c r="A349" s="27" t="s">
        <v>302</v>
      </c>
      <c r="B349" s="28">
        <v>20000</v>
      </c>
      <c r="C349" s="28">
        <v>42184.41</v>
      </c>
      <c r="D349" s="28">
        <v>27117.86</v>
      </c>
      <c r="E349" s="29"/>
      <c r="F349" s="30">
        <v>20000</v>
      </c>
      <c r="G349" s="30">
        <v>23162.01</v>
      </c>
      <c r="H349" s="30">
        <v>7343.05</v>
      </c>
      <c r="I349" s="29"/>
      <c r="J349" s="31">
        <v>20000</v>
      </c>
      <c r="K349" s="31">
        <v>21003.86</v>
      </c>
      <c r="L349" s="31">
        <v>9113.01</v>
      </c>
      <c r="M349" s="31">
        <v>0</v>
      </c>
      <c r="N349" s="29"/>
      <c r="O349" s="32">
        <v>20000</v>
      </c>
      <c r="P349" s="29">
        <v>20000</v>
      </c>
      <c r="Q349" s="3">
        <f t="shared" si="5"/>
        <v>0</v>
      </c>
    </row>
    <row r="350" spans="1:17" ht="15.4" x14ac:dyDescent="0.45">
      <c r="A350" s="27" t="s">
        <v>303</v>
      </c>
      <c r="B350" s="28">
        <v>20000</v>
      </c>
      <c r="C350" s="28">
        <v>20000</v>
      </c>
      <c r="D350" s="28">
        <v>15349.7</v>
      </c>
      <c r="E350" s="29"/>
      <c r="F350" s="30">
        <v>18000</v>
      </c>
      <c r="G350" s="30">
        <v>13122.93</v>
      </c>
      <c r="H350" s="30">
        <v>13122.93</v>
      </c>
      <c r="I350" s="29"/>
      <c r="J350" s="31">
        <v>18000</v>
      </c>
      <c r="K350" s="31">
        <v>18000</v>
      </c>
      <c r="L350" s="31">
        <v>14430.08</v>
      </c>
      <c r="M350" s="31">
        <v>0</v>
      </c>
      <c r="N350" s="29"/>
      <c r="O350" s="32">
        <v>18000</v>
      </c>
      <c r="P350" s="29">
        <v>18000</v>
      </c>
      <c r="Q350" s="3">
        <f t="shared" si="5"/>
        <v>0</v>
      </c>
    </row>
    <row r="351" spans="1:17" ht="15.4" x14ac:dyDescent="0.45">
      <c r="A351" s="27" t="s">
        <v>304</v>
      </c>
      <c r="B351" s="28">
        <v>40750</v>
      </c>
      <c r="C351" s="28">
        <v>54961.55</v>
      </c>
      <c r="D351" s="28">
        <v>39663.599999999999</v>
      </c>
      <c r="E351" s="29"/>
      <c r="F351" s="30">
        <v>40750</v>
      </c>
      <c r="G351" s="30">
        <v>71671.100000000006</v>
      </c>
      <c r="H351" s="30">
        <v>49367.199999999997</v>
      </c>
      <c r="I351" s="29"/>
      <c r="J351" s="31">
        <v>40750</v>
      </c>
      <c r="K351" s="31">
        <v>76502.5</v>
      </c>
      <c r="L351" s="31">
        <v>54349.53</v>
      </c>
      <c r="M351" s="31">
        <v>26250</v>
      </c>
      <c r="N351" s="29"/>
      <c r="O351" s="32">
        <v>42000</v>
      </c>
      <c r="P351" s="29">
        <v>42000</v>
      </c>
      <c r="Q351" s="3">
        <f t="shared" si="5"/>
        <v>0</v>
      </c>
    </row>
    <row r="352" spans="1:17" ht="15.4" hidden="1" x14ac:dyDescent="0.45">
      <c r="A352" s="27" t="s">
        <v>305</v>
      </c>
      <c r="B352" s="28">
        <v>0</v>
      </c>
      <c r="C352" s="28">
        <v>0</v>
      </c>
      <c r="D352" s="28">
        <v>0</v>
      </c>
      <c r="E352" s="29"/>
      <c r="F352" s="30">
        <v>0</v>
      </c>
      <c r="G352" s="30">
        <v>0</v>
      </c>
      <c r="H352" s="30">
        <v>0</v>
      </c>
      <c r="I352" s="29"/>
      <c r="J352" s="31">
        <v>0</v>
      </c>
      <c r="K352" s="31">
        <v>0</v>
      </c>
      <c r="L352" s="31">
        <v>0</v>
      </c>
      <c r="M352" s="31">
        <v>0</v>
      </c>
      <c r="N352" s="29"/>
      <c r="O352" s="32">
        <v>0</v>
      </c>
      <c r="P352" s="29">
        <v>0</v>
      </c>
      <c r="Q352" s="3">
        <f t="shared" si="5"/>
        <v>0</v>
      </c>
    </row>
    <row r="353" spans="1:17" ht="15.4" x14ac:dyDescent="0.45">
      <c r="A353" s="27" t="s">
        <v>306</v>
      </c>
      <c r="B353" s="28">
        <v>15000</v>
      </c>
      <c r="C353" s="28">
        <v>15454.76</v>
      </c>
      <c r="D353" s="28">
        <v>4106.92</v>
      </c>
      <c r="E353" s="29"/>
      <c r="F353" s="30">
        <v>8000</v>
      </c>
      <c r="G353" s="30">
        <v>120878.16</v>
      </c>
      <c r="H353" s="30">
        <v>60776.06</v>
      </c>
      <c r="I353" s="29"/>
      <c r="J353" s="31">
        <v>20000</v>
      </c>
      <c r="K353" s="31">
        <v>80000</v>
      </c>
      <c r="L353" s="31">
        <v>0</v>
      </c>
      <c r="M353" s="31">
        <v>0</v>
      </c>
      <c r="N353" s="29"/>
      <c r="O353" s="32">
        <v>20000</v>
      </c>
      <c r="P353" s="29">
        <v>20000</v>
      </c>
      <c r="Q353" s="3">
        <f t="shared" si="5"/>
        <v>0</v>
      </c>
    </row>
    <row r="354" spans="1:17" ht="15.4" x14ac:dyDescent="0.45">
      <c r="A354" s="27" t="s">
        <v>307</v>
      </c>
      <c r="B354" s="28">
        <v>70000</v>
      </c>
      <c r="C354" s="28">
        <v>172000</v>
      </c>
      <c r="D354" s="28">
        <v>156732</v>
      </c>
      <c r="E354" s="29"/>
      <c r="F354" s="30">
        <v>162000</v>
      </c>
      <c r="G354" s="30">
        <v>148144.82999999999</v>
      </c>
      <c r="H354" s="30">
        <v>101447</v>
      </c>
      <c r="I354" s="29"/>
      <c r="J354" s="31">
        <v>162000</v>
      </c>
      <c r="K354" s="31">
        <v>184250</v>
      </c>
      <c r="L354" s="31">
        <v>139308.75</v>
      </c>
      <c r="M354" s="31">
        <v>0</v>
      </c>
      <c r="N354" s="29"/>
      <c r="O354" s="32">
        <v>162000</v>
      </c>
      <c r="P354" s="29">
        <v>162000</v>
      </c>
      <c r="Q354" s="3">
        <f t="shared" si="5"/>
        <v>0</v>
      </c>
    </row>
    <row r="355" spans="1:17" ht="15.4" x14ac:dyDescent="0.45">
      <c r="A355" s="27" t="s">
        <v>308</v>
      </c>
      <c r="B355" s="28">
        <v>37000</v>
      </c>
      <c r="C355" s="28">
        <v>47045</v>
      </c>
      <c r="D355" s="28">
        <v>40737.160000000003</v>
      </c>
      <c r="E355" s="29"/>
      <c r="F355" s="30">
        <v>44500</v>
      </c>
      <c r="G355" s="30">
        <v>47243.99</v>
      </c>
      <c r="H355" s="30">
        <v>45749.51</v>
      </c>
      <c r="I355" s="29"/>
      <c r="J355" s="31">
        <v>47000</v>
      </c>
      <c r="K355" s="31">
        <v>62020</v>
      </c>
      <c r="L355" s="31">
        <v>54338.2</v>
      </c>
      <c r="M355" s="31">
        <v>15000</v>
      </c>
      <c r="N355" s="29"/>
      <c r="O355" s="32">
        <v>29295</v>
      </c>
      <c r="P355" s="29">
        <v>29295</v>
      </c>
      <c r="Q355" s="3">
        <f t="shared" si="5"/>
        <v>0</v>
      </c>
    </row>
    <row r="356" spans="1:17" ht="15.4" hidden="1" x14ac:dyDescent="0.45">
      <c r="A356" s="27" t="s">
        <v>309</v>
      </c>
      <c r="B356" s="28">
        <v>0</v>
      </c>
      <c r="C356" s="28">
        <v>0</v>
      </c>
      <c r="D356" s="28">
        <v>0</v>
      </c>
      <c r="E356" s="29"/>
      <c r="F356" s="30">
        <v>0</v>
      </c>
      <c r="G356" s="30">
        <v>627481</v>
      </c>
      <c r="H356" s="30">
        <v>588389.85</v>
      </c>
      <c r="I356" s="29"/>
      <c r="J356" s="31">
        <v>0</v>
      </c>
      <c r="K356" s="31">
        <v>39091.15</v>
      </c>
      <c r="L356" s="31">
        <v>1265.77</v>
      </c>
      <c r="M356" s="31">
        <v>0</v>
      </c>
      <c r="N356" s="29"/>
      <c r="O356" s="32">
        <v>0</v>
      </c>
      <c r="P356" s="29">
        <v>0</v>
      </c>
      <c r="Q356" s="3">
        <f t="shared" si="5"/>
        <v>0</v>
      </c>
    </row>
    <row r="357" spans="1:17" ht="15.4" hidden="1" x14ac:dyDescent="0.45">
      <c r="A357" s="27" t="s">
        <v>310</v>
      </c>
      <c r="B357" s="28">
        <v>0</v>
      </c>
      <c r="C357" s="28">
        <v>0</v>
      </c>
      <c r="D357" s="28">
        <v>0</v>
      </c>
      <c r="E357" s="29"/>
      <c r="F357" s="30">
        <v>0</v>
      </c>
      <c r="G357" s="30">
        <v>9176.25</v>
      </c>
      <c r="H357" s="30">
        <v>9176.25</v>
      </c>
      <c r="I357" s="29"/>
      <c r="J357" s="31">
        <v>0</v>
      </c>
      <c r="K357" s="31">
        <v>0</v>
      </c>
      <c r="L357" s="31">
        <v>0</v>
      </c>
      <c r="M357" s="31">
        <v>0</v>
      </c>
      <c r="N357" s="29"/>
      <c r="O357" s="32">
        <v>0</v>
      </c>
      <c r="P357" s="29">
        <v>0</v>
      </c>
      <c r="Q357" s="3">
        <f t="shared" si="5"/>
        <v>0</v>
      </c>
    </row>
    <row r="358" spans="1:17" ht="15.4" x14ac:dyDescent="0.45">
      <c r="A358" s="27"/>
      <c r="B358" s="28"/>
      <c r="C358" s="28"/>
      <c r="D358" s="28"/>
      <c r="E358" s="29"/>
      <c r="F358" s="30"/>
      <c r="G358" s="30"/>
      <c r="H358" s="30"/>
      <c r="I358" s="29"/>
      <c r="J358" s="31"/>
      <c r="K358" s="31"/>
      <c r="L358" s="31"/>
      <c r="M358" s="31"/>
      <c r="N358" s="29"/>
      <c r="O358" s="32"/>
      <c r="P358" s="29"/>
      <c r="Q358" s="3"/>
    </row>
    <row r="359" spans="1:17" ht="15.4" x14ac:dyDescent="0.45">
      <c r="A359" s="24" t="s">
        <v>311</v>
      </c>
      <c r="B359" s="25">
        <f>SUBTOTAL(9,B360:B366)</f>
        <v>614000</v>
      </c>
      <c r="C359" s="25">
        <f>SUBTOTAL(9,C360:C366)</f>
        <v>614000</v>
      </c>
      <c r="D359" s="25">
        <f>SUBTOTAL(9,D360:D366)</f>
        <v>598990.55000000005</v>
      </c>
      <c r="E359" s="26"/>
      <c r="F359" s="25">
        <f>SUBTOTAL(9,F360:F366)</f>
        <v>720000</v>
      </c>
      <c r="G359" s="25">
        <f>SUBTOTAL(9,G360:G366)</f>
        <v>796111.57000000007</v>
      </c>
      <c r="H359" s="25">
        <f>SUBTOTAL(9,H360:H366)</f>
        <v>721111.57000000007</v>
      </c>
      <c r="I359" s="26"/>
      <c r="J359" s="25">
        <f>SUBTOTAL(9,J360:J366)</f>
        <v>1011000</v>
      </c>
      <c r="K359" s="25">
        <f>SUBTOTAL(9,K360:K366)</f>
        <v>1013800</v>
      </c>
      <c r="L359" s="25">
        <f>SUBTOTAL(9,L360:L366)</f>
        <v>1013476.47</v>
      </c>
      <c r="M359" s="25">
        <f>SUBTOTAL(9,M360:M366)</f>
        <v>2800</v>
      </c>
      <c r="N359" s="26"/>
      <c r="O359" s="25">
        <f>SUBTOTAL(9,O360:O366)</f>
        <v>749000</v>
      </c>
      <c r="P359" s="26">
        <f>SUBTOTAL(9,P360:P366)</f>
        <v>807000</v>
      </c>
      <c r="Q359" s="3">
        <f t="shared" si="5"/>
        <v>58000</v>
      </c>
    </row>
    <row r="360" spans="1:17" ht="15.4" x14ac:dyDescent="0.45">
      <c r="A360" s="27" t="s">
        <v>312</v>
      </c>
      <c r="B360" s="28">
        <v>60000</v>
      </c>
      <c r="C360" s="28">
        <v>60000</v>
      </c>
      <c r="D360" s="28">
        <v>44990.55</v>
      </c>
      <c r="E360" s="29"/>
      <c r="F360" s="30">
        <v>50000</v>
      </c>
      <c r="G360" s="30">
        <v>51111.57</v>
      </c>
      <c r="H360" s="30">
        <v>51111.57</v>
      </c>
      <c r="I360" s="29"/>
      <c r="J360" s="31">
        <v>50000</v>
      </c>
      <c r="K360" s="31">
        <v>52800</v>
      </c>
      <c r="L360" s="31">
        <v>52476.47</v>
      </c>
      <c r="M360" s="31">
        <v>2800</v>
      </c>
      <c r="N360" s="29"/>
      <c r="O360" s="32">
        <v>53000</v>
      </c>
      <c r="P360" s="29">
        <v>53000</v>
      </c>
      <c r="Q360" s="3">
        <f t="shared" si="5"/>
        <v>0</v>
      </c>
    </row>
    <row r="361" spans="1:17" ht="15.4" x14ac:dyDescent="0.45">
      <c r="A361" s="27" t="s">
        <v>313</v>
      </c>
      <c r="B361" s="28">
        <v>0</v>
      </c>
      <c r="C361" s="28">
        <v>0</v>
      </c>
      <c r="D361" s="28">
        <v>0</v>
      </c>
      <c r="E361" s="29"/>
      <c r="F361" s="30">
        <v>0</v>
      </c>
      <c r="G361" s="30">
        <v>75000</v>
      </c>
      <c r="H361" s="30">
        <v>0</v>
      </c>
      <c r="I361" s="29"/>
      <c r="J361" s="31">
        <v>0</v>
      </c>
      <c r="K361" s="31">
        <v>0</v>
      </c>
      <c r="L361" s="31">
        <v>0</v>
      </c>
      <c r="M361" s="31">
        <v>0</v>
      </c>
      <c r="N361" s="29"/>
      <c r="O361" s="32">
        <v>0</v>
      </c>
      <c r="P361" s="29">
        <v>0</v>
      </c>
      <c r="Q361" s="3">
        <f t="shared" si="5"/>
        <v>0</v>
      </c>
    </row>
    <row r="362" spans="1:17" ht="15.4" x14ac:dyDescent="0.45">
      <c r="A362" s="27" t="s">
        <v>314</v>
      </c>
      <c r="B362" s="28">
        <v>400000</v>
      </c>
      <c r="C362" s="28">
        <v>400000</v>
      </c>
      <c r="D362" s="28">
        <v>400000</v>
      </c>
      <c r="E362" s="29"/>
      <c r="F362" s="30">
        <v>400000</v>
      </c>
      <c r="G362" s="30">
        <v>400000</v>
      </c>
      <c r="H362" s="30">
        <v>400000</v>
      </c>
      <c r="I362" s="29"/>
      <c r="J362" s="31">
        <v>700000</v>
      </c>
      <c r="K362" s="31">
        <v>700000</v>
      </c>
      <c r="L362" s="31">
        <v>700000</v>
      </c>
      <c r="M362" s="31">
        <v>0</v>
      </c>
      <c r="N362" s="29"/>
      <c r="O362" s="32">
        <v>400000</v>
      </c>
      <c r="P362" s="29">
        <v>400000</v>
      </c>
      <c r="Q362" s="3">
        <f t="shared" si="5"/>
        <v>0</v>
      </c>
    </row>
    <row r="363" spans="1:17" ht="15.4" hidden="1" x14ac:dyDescent="0.45">
      <c r="A363" s="27" t="s">
        <v>315</v>
      </c>
      <c r="B363" s="28">
        <v>0</v>
      </c>
      <c r="C363" s="28">
        <v>0</v>
      </c>
      <c r="D363" s="28">
        <v>0</v>
      </c>
      <c r="E363" s="29"/>
      <c r="F363" s="30">
        <v>50000</v>
      </c>
      <c r="G363" s="30">
        <v>50000</v>
      </c>
      <c r="H363" s="30">
        <v>50000</v>
      </c>
      <c r="I363" s="29"/>
      <c r="J363" s="31">
        <v>50000</v>
      </c>
      <c r="K363" s="31">
        <v>50000</v>
      </c>
      <c r="L363" s="31">
        <v>50000</v>
      </c>
      <c r="M363" s="31">
        <v>0</v>
      </c>
      <c r="N363" s="29"/>
      <c r="O363" s="32">
        <v>50000</v>
      </c>
      <c r="P363" s="34">
        <v>0</v>
      </c>
      <c r="Q363" s="3">
        <f t="shared" si="5"/>
        <v>-50000</v>
      </c>
    </row>
    <row r="364" spans="1:17" ht="15.4" hidden="1" x14ac:dyDescent="0.45">
      <c r="A364" s="27" t="s">
        <v>316</v>
      </c>
      <c r="B364" s="28">
        <v>50000</v>
      </c>
      <c r="C364" s="28">
        <v>50000</v>
      </c>
      <c r="D364" s="28">
        <v>50000</v>
      </c>
      <c r="E364" s="29"/>
      <c r="F364" s="30">
        <v>84000</v>
      </c>
      <c r="G364" s="30">
        <v>84000</v>
      </c>
      <c r="H364" s="30">
        <v>84000</v>
      </c>
      <c r="I364" s="29"/>
      <c r="J364" s="31">
        <v>75000</v>
      </c>
      <c r="K364" s="31">
        <v>75000</v>
      </c>
      <c r="L364" s="31">
        <v>75000</v>
      </c>
      <c r="M364" s="31">
        <v>0</v>
      </c>
      <c r="N364" s="29"/>
      <c r="O364" s="32">
        <v>92000</v>
      </c>
      <c r="P364" s="35">
        <v>0</v>
      </c>
      <c r="Q364" s="3">
        <f t="shared" si="5"/>
        <v>-92000</v>
      </c>
    </row>
    <row r="365" spans="1:17" ht="15.4" x14ac:dyDescent="0.45">
      <c r="A365" s="27" t="s">
        <v>317</v>
      </c>
      <c r="B365" s="28">
        <v>100000</v>
      </c>
      <c r="C365" s="28">
        <v>100000</v>
      </c>
      <c r="D365" s="28">
        <v>100000</v>
      </c>
      <c r="E365" s="29"/>
      <c r="F365" s="30">
        <v>132000</v>
      </c>
      <c r="G365" s="30">
        <v>132000</v>
      </c>
      <c r="H365" s="30">
        <v>132000</v>
      </c>
      <c r="I365" s="29"/>
      <c r="J365" s="31">
        <v>132000</v>
      </c>
      <c r="K365" s="31">
        <v>132000</v>
      </c>
      <c r="L365" s="31">
        <v>132000</v>
      </c>
      <c r="M365" s="31">
        <v>0</v>
      </c>
      <c r="N365" s="29"/>
      <c r="O365" s="32">
        <v>150000</v>
      </c>
      <c r="P365" s="29">
        <v>350000</v>
      </c>
      <c r="Q365" s="3">
        <f t="shared" si="5"/>
        <v>200000</v>
      </c>
    </row>
    <row r="366" spans="1:17" ht="15.4" x14ac:dyDescent="0.45">
      <c r="A366" s="27" t="s">
        <v>318</v>
      </c>
      <c r="B366" s="28">
        <v>4000</v>
      </c>
      <c r="C366" s="28">
        <v>4000</v>
      </c>
      <c r="D366" s="28">
        <v>4000</v>
      </c>
      <c r="E366" s="29"/>
      <c r="F366" s="30">
        <v>4000</v>
      </c>
      <c r="G366" s="30">
        <v>4000</v>
      </c>
      <c r="H366" s="30">
        <v>4000</v>
      </c>
      <c r="I366" s="29"/>
      <c r="J366" s="31">
        <v>4000</v>
      </c>
      <c r="K366" s="31">
        <v>4000</v>
      </c>
      <c r="L366" s="31">
        <v>4000</v>
      </c>
      <c r="M366" s="31">
        <v>0</v>
      </c>
      <c r="N366" s="29"/>
      <c r="O366" s="32">
        <v>4000</v>
      </c>
      <c r="P366" s="29">
        <v>4000</v>
      </c>
      <c r="Q366" s="3">
        <f t="shared" si="5"/>
        <v>0</v>
      </c>
    </row>
    <row r="367" spans="1:17" ht="15.4" x14ac:dyDescent="0.45">
      <c r="A367" s="27"/>
      <c r="B367" s="28"/>
      <c r="C367" s="28"/>
      <c r="D367" s="28"/>
      <c r="E367" s="29"/>
      <c r="F367" s="30"/>
      <c r="G367" s="30"/>
      <c r="H367" s="30"/>
      <c r="I367" s="29"/>
      <c r="J367" s="31"/>
      <c r="K367" s="31"/>
      <c r="L367" s="31"/>
      <c r="M367" s="31"/>
      <c r="N367" s="29"/>
      <c r="O367" s="32"/>
      <c r="P367" s="29"/>
      <c r="Q367" s="3"/>
    </row>
    <row r="368" spans="1:17" ht="15.4" x14ac:dyDescent="0.45">
      <c r="A368" s="24" t="s">
        <v>319</v>
      </c>
      <c r="B368" s="25">
        <f>SUBTOTAL(9,B369:B372)</f>
        <v>286076</v>
      </c>
      <c r="C368" s="25">
        <f>SUBTOTAL(9,C369:C372)</f>
        <v>301076</v>
      </c>
      <c r="D368" s="25">
        <f>SUBTOTAL(9,D369:D372)</f>
        <v>301076</v>
      </c>
      <c r="E368" s="26"/>
      <c r="F368" s="25">
        <f>SUBTOTAL(9,F369:F372)</f>
        <v>286076</v>
      </c>
      <c r="G368" s="25">
        <f>SUBTOTAL(9,G369:G372)</f>
        <v>256076</v>
      </c>
      <c r="H368" s="25">
        <f>SUBTOTAL(9,H369:H372)</f>
        <v>256076</v>
      </c>
      <c r="I368" s="26"/>
      <c r="J368" s="25">
        <f>SUBTOTAL(9,J369:J372)</f>
        <v>286076</v>
      </c>
      <c r="K368" s="25">
        <f>SUBTOTAL(9,K369:K372)</f>
        <v>287276</v>
      </c>
      <c r="L368" s="25">
        <f>SUBTOTAL(9,L369:L372)</f>
        <v>287276</v>
      </c>
      <c r="M368" s="25">
        <f>SUBTOTAL(9,M369:M372)</f>
        <v>1200</v>
      </c>
      <c r="N368" s="26"/>
      <c r="O368" s="25">
        <f>SUBTOTAL(9,O369:O372)</f>
        <v>308000</v>
      </c>
      <c r="P368" s="26">
        <f>SUBTOTAL(9,P369:P372)</f>
        <v>287276</v>
      </c>
      <c r="Q368" s="3">
        <f t="shared" si="5"/>
        <v>-20724</v>
      </c>
    </row>
    <row r="369" spans="1:17" ht="15.4" x14ac:dyDescent="0.45">
      <c r="A369" s="27" t="s">
        <v>320</v>
      </c>
      <c r="B369" s="28">
        <v>2800</v>
      </c>
      <c r="C369" s="28">
        <v>12800</v>
      </c>
      <c r="D369" s="28">
        <v>12800</v>
      </c>
      <c r="E369" s="29"/>
      <c r="F369" s="30">
        <v>2800</v>
      </c>
      <c r="G369" s="30">
        <v>2800</v>
      </c>
      <c r="H369" s="30">
        <v>2800</v>
      </c>
      <c r="I369" s="29"/>
      <c r="J369" s="31">
        <v>2800</v>
      </c>
      <c r="K369" s="31">
        <v>3200</v>
      </c>
      <c r="L369" s="31">
        <v>3200</v>
      </c>
      <c r="M369" s="31">
        <v>400</v>
      </c>
      <c r="N369" s="29"/>
      <c r="O369" s="32">
        <v>3200</v>
      </c>
      <c r="P369" s="29">
        <v>3200</v>
      </c>
      <c r="Q369" s="3">
        <f t="shared" si="5"/>
        <v>0</v>
      </c>
    </row>
    <row r="370" spans="1:17" ht="15.4" x14ac:dyDescent="0.45">
      <c r="A370" s="27" t="s">
        <v>321</v>
      </c>
      <c r="B370" s="28">
        <v>800</v>
      </c>
      <c r="C370" s="28">
        <v>5800</v>
      </c>
      <c r="D370" s="28">
        <v>5800</v>
      </c>
      <c r="E370" s="29"/>
      <c r="F370" s="30">
        <v>800</v>
      </c>
      <c r="G370" s="30">
        <v>800</v>
      </c>
      <c r="H370" s="30">
        <v>800</v>
      </c>
      <c r="I370" s="29"/>
      <c r="J370" s="31">
        <v>800</v>
      </c>
      <c r="K370" s="31">
        <v>1600</v>
      </c>
      <c r="L370" s="31">
        <v>1600</v>
      </c>
      <c r="M370" s="31">
        <v>800</v>
      </c>
      <c r="N370" s="29"/>
      <c r="O370" s="32">
        <v>1600</v>
      </c>
      <c r="P370" s="29">
        <v>1600</v>
      </c>
      <c r="Q370" s="3">
        <f t="shared" si="5"/>
        <v>0</v>
      </c>
    </row>
    <row r="371" spans="1:17" ht="15.4" x14ac:dyDescent="0.45">
      <c r="A371" s="27" t="s">
        <v>322</v>
      </c>
      <c r="B371" s="28">
        <v>122476</v>
      </c>
      <c r="C371" s="28">
        <v>122476</v>
      </c>
      <c r="D371" s="28">
        <v>122476</v>
      </c>
      <c r="E371" s="29"/>
      <c r="F371" s="30">
        <v>122476</v>
      </c>
      <c r="G371" s="30">
        <v>92476</v>
      </c>
      <c r="H371" s="30">
        <v>92476</v>
      </c>
      <c r="I371" s="29"/>
      <c r="J371" s="31">
        <v>122476</v>
      </c>
      <c r="K371" s="31">
        <v>122476</v>
      </c>
      <c r="L371" s="31">
        <v>122476</v>
      </c>
      <c r="M371" s="31">
        <v>0</v>
      </c>
      <c r="N371" s="29"/>
      <c r="O371" s="32">
        <v>143200</v>
      </c>
      <c r="P371" s="29">
        <f>K371</f>
        <v>122476</v>
      </c>
      <c r="Q371" s="3">
        <f t="shared" si="5"/>
        <v>-20724</v>
      </c>
    </row>
    <row r="372" spans="1:17" ht="15.4" x14ac:dyDescent="0.45">
      <c r="A372" s="27" t="s">
        <v>323</v>
      </c>
      <c r="B372" s="28">
        <v>160000</v>
      </c>
      <c r="C372" s="28">
        <v>160000</v>
      </c>
      <c r="D372" s="28">
        <v>160000</v>
      </c>
      <c r="E372" s="29"/>
      <c r="F372" s="30">
        <v>160000</v>
      </c>
      <c r="G372" s="30">
        <v>160000</v>
      </c>
      <c r="H372" s="30">
        <v>160000</v>
      </c>
      <c r="I372" s="29"/>
      <c r="J372" s="31">
        <v>160000</v>
      </c>
      <c r="K372" s="31">
        <v>160000</v>
      </c>
      <c r="L372" s="31">
        <v>160000</v>
      </c>
      <c r="M372" s="31">
        <v>0</v>
      </c>
      <c r="N372" s="29"/>
      <c r="O372" s="32">
        <v>160000</v>
      </c>
      <c r="P372" s="29">
        <v>160000</v>
      </c>
      <c r="Q372" s="3">
        <f t="shared" si="5"/>
        <v>0</v>
      </c>
    </row>
    <row r="373" spans="1:17" ht="15.4" x14ac:dyDescent="0.45">
      <c r="A373" s="27"/>
      <c r="B373" s="28"/>
      <c r="C373" s="28"/>
      <c r="D373" s="28"/>
      <c r="E373" s="29"/>
      <c r="F373" s="30"/>
      <c r="G373" s="30"/>
      <c r="H373" s="30"/>
      <c r="I373" s="29"/>
      <c r="J373" s="31"/>
      <c r="K373" s="31"/>
      <c r="L373" s="31"/>
      <c r="M373" s="31"/>
      <c r="N373" s="29"/>
      <c r="O373" s="32"/>
      <c r="P373" s="29"/>
      <c r="Q373" s="3"/>
    </row>
    <row r="374" spans="1:17" ht="15.4" hidden="1" x14ac:dyDescent="0.45">
      <c r="A374" s="24" t="s">
        <v>324</v>
      </c>
      <c r="B374" s="25">
        <f>SUBTOTAL(9,B375:B383)</f>
        <v>59293.75</v>
      </c>
      <c r="C374" s="25">
        <f>SUBTOTAL(9,C375:C383)</f>
        <v>61752.160000000003</v>
      </c>
      <c r="D374" s="25">
        <f>SUBTOTAL(9,D375:D383)</f>
        <v>47927.85</v>
      </c>
      <c r="E374" s="26"/>
      <c r="F374" s="25">
        <f>SUBTOTAL(9,F375:F383)</f>
        <v>53543.75</v>
      </c>
      <c r="G374" s="25">
        <f>SUBTOTAL(9,G375:G383)</f>
        <v>16131.36</v>
      </c>
      <c r="H374" s="25">
        <f>SUBTOTAL(9,H375:H383)</f>
        <v>16121.2</v>
      </c>
      <c r="I374" s="26"/>
      <c r="J374" s="25">
        <f>SUBTOTAL(9,J375:J383)</f>
        <v>13840.27</v>
      </c>
      <c r="K374" s="25">
        <f>SUBTOTAL(9,K375:K383)</f>
        <v>21766.27</v>
      </c>
      <c r="L374" s="25">
        <f>SUBTOTAL(9,L375:L383)</f>
        <v>21766.27</v>
      </c>
      <c r="M374" s="25">
        <f>SUBTOTAL(9,M375:M383)</f>
        <v>7926</v>
      </c>
      <c r="N374" s="26"/>
      <c r="O374" s="25">
        <f>SUBTOTAL(9,O375:O383)</f>
        <v>0</v>
      </c>
      <c r="P374" s="26">
        <f>SUBTOTAL(9,P375:P383)</f>
        <v>0</v>
      </c>
      <c r="Q374" s="3">
        <f t="shared" si="5"/>
        <v>0</v>
      </c>
    </row>
    <row r="375" spans="1:17" ht="15.4" hidden="1" x14ac:dyDescent="0.45">
      <c r="A375" s="27" t="s">
        <v>325</v>
      </c>
      <c r="B375" s="28">
        <v>37500</v>
      </c>
      <c r="C375" s="28">
        <v>37500</v>
      </c>
      <c r="D375" s="28">
        <v>37131.64</v>
      </c>
      <c r="E375" s="29"/>
      <c r="F375" s="30">
        <v>37500</v>
      </c>
      <c r="G375" s="30">
        <v>14150</v>
      </c>
      <c r="H375" s="30">
        <v>14139.84</v>
      </c>
      <c r="I375" s="29"/>
      <c r="J375" s="31">
        <v>0</v>
      </c>
      <c r="K375" s="31">
        <v>0</v>
      </c>
      <c r="L375" s="31">
        <v>0</v>
      </c>
      <c r="M375" s="31">
        <v>0</v>
      </c>
      <c r="N375" s="29"/>
      <c r="O375" s="32">
        <v>0</v>
      </c>
      <c r="P375" s="29">
        <v>0</v>
      </c>
      <c r="Q375" s="3">
        <f t="shared" si="5"/>
        <v>0</v>
      </c>
    </row>
    <row r="376" spans="1:17" ht="15.4" hidden="1" x14ac:dyDescent="0.45">
      <c r="A376" s="27" t="s">
        <v>326</v>
      </c>
      <c r="B376" s="28">
        <v>3500</v>
      </c>
      <c r="C376" s="28">
        <v>4956.41</v>
      </c>
      <c r="D376" s="28">
        <v>3173.27</v>
      </c>
      <c r="E376" s="29"/>
      <c r="F376" s="30">
        <v>3000</v>
      </c>
      <c r="G376" s="30">
        <v>159.27000000000001</v>
      </c>
      <c r="H376" s="30">
        <v>159.27000000000001</v>
      </c>
      <c r="I376" s="29"/>
      <c r="J376" s="31">
        <v>0</v>
      </c>
      <c r="K376" s="31">
        <v>0</v>
      </c>
      <c r="L376" s="31">
        <v>0</v>
      </c>
      <c r="M376" s="31">
        <v>0</v>
      </c>
      <c r="N376" s="29"/>
      <c r="O376" s="32">
        <v>0</v>
      </c>
      <c r="P376" s="29">
        <v>0</v>
      </c>
      <c r="Q376" s="3">
        <f t="shared" si="5"/>
        <v>0</v>
      </c>
    </row>
    <row r="377" spans="1:17" ht="15.4" hidden="1" x14ac:dyDescent="0.45">
      <c r="A377" s="27" t="s">
        <v>327</v>
      </c>
      <c r="B377" s="28">
        <v>1000</v>
      </c>
      <c r="C377" s="28">
        <v>1000</v>
      </c>
      <c r="D377" s="28">
        <v>0</v>
      </c>
      <c r="E377" s="29"/>
      <c r="F377" s="30">
        <v>0</v>
      </c>
      <c r="G377" s="30">
        <v>0</v>
      </c>
      <c r="H377" s="30">
        <v>0</v>
      </c>
      <c r="I377" s="29"/>
      <c r="J377" s="31">
        <v>0</v>
      </c>
      <c r="K377" s="31">
        <v>0</v>
      </c>
      <c r="L377" s="31">
        <v>0</v>
      </c>
      <c r="M377" s="31">
        <v>0</v>
      </c>
      <c r="N377" s="29"/>
      <c r="O377" s="32">
        <v>0</v>
      </c>
      <c r="P377" s="29">
        <v>0</v>
      </c>
      <c r="Q377" s="3">
        <f t="shared" si="5"/>
        <v>0</v>
      </c>
    </row>
    <row r="378" spans="1:17" ht="15.4" hidden="1" x14ac:dyDescent="0.45">
      <c r="A378" s="27" t="s">
        <v>328</v>
      </c>
      <c r="B378" s="28">
        <v>9250</v>
      </c>
      <c r="C378" s="28">
        <v>9250</v>
      </c>
      <c r="D378" s="28">
        <v>0</v>
      </c>
      <c r="E378" s="29"/>
      <c r="F378" s="30">
        <v>5000</v>
      </c>
      <c r="G378" s="30">
        <v>0</v>
      </c>
      <c r="H378" s="30">
        <v>0</v>
      </c>
      <c r="I378" s="29"/>
      <c r="J378" s="31">
        <v>13840.27</v>
      </c>
      <c r="K378" s="31">
        <v>21766.27</v>
      </c>
      <c r="L378" s="31">
        <v>21766.27</v>
      </c>
      <c r="M378" s="31">
        <v>7926</v>
      </c>
      <c r="N378" s="29"/>
      <c r="O378" s="32">
        <v>0</v>
      </c>
      <c r="P378" s="29">
        <v>0</v>
      </c>
      <c r="Q378" s="3">
        <f t="shared" si="5"/>
        <v>0</v>
      </c>
    </row>
    <row r="379" spans="1:17" ht="15.4" hidden="1" x14ac:dyDescent="0.45">
      <c r="A379" s="27" t="s">
        <v>329</v>
      </c>
      <c r="B379" s="28">
        <v>750</v>
      </c>
      <c r="C379" s="28">
        <v>750</v>
      </c>
      <c r="D379" s="28">
        <v>0</v>
      </c>
      <c r="E379" s="29"/>
      <c r="F379" s="30">
        <v>750</v>
      </c>
      <c r="G379" s="30">
        <v>0</v>
      </c>
      <c r="H379" s="30">
        <v>0</v>
      </c>
      <c r="I379" s="29"/>
      <c r="J379" s="31">
        <v>0</v>
      </c>
      <c r="K379" s="31">
        <v>0</v>
      </c>
      <c r="L379" s="31">
        <v>0</v>
      </c>
      <c r="M379" s="31">
        <v>0</v>
      </c>
      <c r="N379" s="29"/>
      <c r="O379" s="32">
        <v>0</v>
      </c>
      <c r="P379" s="29">
        <v>0</v>
      </c>
      <c r="Q379" s="3">
        <f t="shared" si="5"/>
        <v>0</v>
      </c>
    </row>
    <row r="380" spans="1:17" ht="15.4" hidden="1" x14ac:dyDescent="0.45">
      <c r="A380" s="27" t="s">
        <v>330</v>
      </c>
      <c r="B380" s="28">
        <v>1000</v>
      </c>
      <c r="C380" s="28">
        <v>2000</v>
      </c>
      <c r="D380" s="28">
        <v>1929.18</v>
      </c>
      <c r="E380" s="29"/>
      <c r="F380" s="30">
        <v>1000</v>
      </c>
      <c r="G380" s="30">
        <v>0</v>
      </c>
      <c r="H380" s="30">
        <v>0</v>
      </c>
      <c r="I380" s="29"/>
      <c r="J380" s="31">
        <v>0</v>
      </c>
      <c r="K380" s="31">
        <v>0</v>
      </c>
      <c r="L380" s="31">
        <v>0</v>
      </c>
      <c r="M380" s="31">
        <v>0</v>
      </c>
      <c r="N380" s="29"/>
      <c r="O380" s="32">
        <v>0</v>
      </c>
      <c r="P380" s="29">
        <v>0</v>
      </c>
      <c r="Q380" s="3">
        <f t="shared" si="5"/>
        <v>0</v>
      </c>
    </row>
    <row r="381" spans="1:17" ht="15.4" hidden="1" x14ac:dyDescent="0.45">
      <c r="A381" s="27" t="s">
        <v>331</v>
      </c>
      <c r="B381" s="28">
        <v>500</v>
      </c>
      <c r="C381" s="28">
        <v>502</v>
      </c>
      <c r="D381" s="28">
        <v>2</v>
      </c>
      <c r="E381" s="29"/>
      <c r="F381" s="30">
        <v>500</v>
      </c>
      <c r="G381" s="30">
        <v>2</v>
      </c>
      <c r="H381" s="30">
        <v>2</v>
      </c>
      <c r="I381" s="29"/>
      <c r="J381" s="31">
        <v>0</v>
      </c>
      <c r="K381" s="31">
        <v>0</v>
      </c>
      <c r="L381" s="31">
        <v>0</v>
      </c>
      <c r="M381" s="31">
        <v>0</v>
      </c>
      <c r="N381" s="29"/>
      <c r="O381" s="32">
        <v>0</v>
      </c>
      <c r="P381" s="29">
        <v>0</v>
      </c>
      <c r="Q381" s="3">
        <f t="shared" si="5"/>
        <v>0</v>
      </c>
    </row>
    <row r="382" spans="1:17" ht="15.4" hidden="1" x14ac:dyDescent="0.45">
      <c r="A382" s="27" t="s">
        <v>332</v>
      </c>
      <c r="B382" s="28">
        <v>543.75</v>
      </c>
      <c r="C382" s="28">
        <v>543.75</v>
      </c>
      <c r="D382" s="28">
        <v>493.58</v>
      </c>
      <c r="E382" s="29"/>
      <c r="F382" s="30">
        <v>543.75</v>
      </c>
      <c r="G382" s="30">
        <v>192.58</v>
      </c>
      <c r="H382" s="30">
        <v>192.58</v>
      </c>
      <c r="I382" s="29"/>
      <c r="J382" s="31">
        <v>0</v>
      </c>
      <c r="K382" s="31">
        <v>0</v>
      </c>
      <c r="L382" s="31">
        <v>0</v>
      </c>
      <c r="M382" s="31">
        <v>0</v>
      </c>
      <c r="N382" s="29"/>
      <c r="O382" s="32">
        <v>0</v>
      </c>
      <c r="P382" s="29">
        <v>0</v>
      </c>
      <c r="Q382" s="3">
        <f t="shared" si="5"/>
        <v>0</v>
      </c>
    </row>
    <row r="383" spans="1:17" ht="15.4" hidden="1" x14ac:dyDescent="0.45">
      <c r="A383" s="27" t="s">
        <v>333</v>
      </c>
      <c r="B383" s="28">
        <v>5250</v>
      </c>
      <c r="C383" s="28">
        <v>5250</v>
      </c>
      <c r="D383" s="28">
        <v>5198.18</v>
      </c>
      <c r="E383" s="29"/>
      <c r="F383" s="30">
        <v>5250</v>
      </c>
      <c r="G383" s="30">
        <v>1627.51</v>
      </c>
      <c r="H383" s="30">
        <v>1627.51</v>
      </c>
      <c r="I383" s="29"/>
      <c r="J383" s="31">
        <v>0</v>
      </c>
      <c r="K383" s="31">
        <v>0</v>
      </c>
      <c r="L383" s="31">
        <v>0</v>
      </c>
      <c r="M383" s="31">
        <v>0</v>
      </c>
      <c r="N383" s="29"/>
      <c r="O383" s="32">
        <v>0</v>
      </c>
      <c r="P383" s="29">
        <v>0</v>
      </c>
      <c r="Q383" s="3">
        <f t="shared" si="5"/>
        <v>0</v>
      </c>
    </row>
    <row r="384" spans="1:17" ht="15.4" hidden="1" x14ac:dyDescent="0.45">
      <c r="A384" s="27"/>
      <c r="B384" s="28"/>
      <c r="C384" s="28"/>
      <c r="D384" s="28"/>
      <c r="E384" s="29"/>
      <c r="F384" s="30"/>
      <c r="G384" s="30"/>
      <c r="H384" s="30"/>
      <c r="I384" s="29"/>
      <c r="J384" s="31"/>
      <c r="K384" s="31"/>
      <c r="L384" s="31"/>
      <c r="M384" s="31"/>
      <c r="N384" s="29"/>
      <c r="O384" s="32"/>
      <c r="P384" s="29"/>
      <c r="Q384" s="3"/>
    </row>
    <row r="385" spans="1:17" ht="15.4" x14ac:dyDescent="0.45">
      <c r="A385" s="24" t="s">
        <v>334</v>
      </c>
      <c r="B385" s="25">
        <f>SUBTOTAL(9,B386:B386)</f>
        <v>1000</v>
      </c>
      <c r="C385" s="25">
        <f>SUBTOTAL(9,C386:C386)</f>
        <v>1000</v>
      </c>
      <c r="D385" s="25">
        <f>SUBTOTAL(9,D386:D386)</f>
        <v>0</v>
      </c>
      <c r="E385" s="26"/>
      <c r="F385" s="25">
        <f>SUBTOTAL(9,F386:F386)</f>
        <v>1000</v>
      </c>
      <c r="G385" s="25">
        <f>SUBTOTAL(9,G386:G386)</f>
        <v>1796.8</v>
      </c>
      <c r="H385" s="25">
        <f>SUBTOTAL(9,H386:H386)</f>
        <v>796.8</v>
      </c>
      <c r="I385" s="26"/>
      <c r="J385" s="25">
        <f>SUBTOTAL(9,J386:J386)</f>
        <v>1000</v>
      </c>
      <c r="K385" s="25">
        <f>SUBTOTAL(9,K386:K386)</f>
        <v>1892</v>
      </c>
      <c r="L385" s="25">
        <f>SUBTOTAL(9,L386:L386)</f>
        <v>828</v>
      </c>
      <c r="M385" s="25">
        <f>SUBTOTAL(9,M386:M386)</f>
        <v>0</v>
      </c>
      <c r="N385" s="26"/>
      <c r="O385" s="25">
        <f>SUBTOTAL(9,O386:O386)</f>
        <v>1100</v>
      </c>
      <c r="P385" s="26">
        <f>SUBTOTAL(9,P386:P386)</f>
        <v>1100</v>
      </c>
      <c r="Q385" s="3">
        <f t="shared" si="5"/>
        <v>0</v>
      </c>
    </row>
    <row r="386" spans="1:17" ht="15.4" x14ac:dyDescent="0.45">
      <c r="A386" s="27" t="s">
        <v>335</v>
      </c>
      <c r="B386" s="28">
        <v>1000</v>
      </c>
      <c r="C386" s="28">
        <v>1000</v>
      </c>
      <c r="D386" s="28">
        <v>0</v>
      </c>
      <c r="E386" s="29"/>
      <c r="F386" s="30">
        <v>1000</v>
      </c>
      <c r="G386" s="30">
        <v>1796.8</v>
      </c>
      <c r="H386" s="30">
        <v>796.8</v>
      </c>
      <c r="I386" s="29"/>
      <c r="J386" s="31">
        <v>1000</v>
      </c>
      <c r="K386" s="31">
        <v>1892</v>
      </c>
      <c r="L386" s="31">
        <v>828</v>
      </c>
      <c r="M386" s="31">
        <v>0</v>
      </c>
      <c r="N386" s="29"/>
      <c r="O386" s="32">
        <v>1100</v>
      </c>
      <c r="P386" s="29">
        <v>1100</v>
      </c>
      <c r="Q386" s="3">
        <f t="shared" si="5"/>
        <v>0</v>
      </c>
    </row>
    <row r="387" spans="1:17" ht="15.4" x14ac:dyDescent="0.45">
      <c r="A387" s="27"/>
      <c r="B387" s="28"/>
      <c r="C387" s="28"/>
      <c r="D387" s="28"/>
      <c r="E387" s="29"/>
      <c r="F387" s="30"/>
      <c r="G387" s="30"/>
      <c r="H387" s="30"/>
      <c r="I387" s="29"/>
      <c r="J387" s="31"/>
      <c r="K387" s="31"/>
      <c r="L387" s="31"/>
      <c r="M387" s="31"/>
      <c r="N387" s="29"/>
      <c r="O387" s="32"/>
      <c r="P387" s="29"/>
      <c r="Q387" s="3"/>
    </row>
    <row r="388" spans="1:17" ht="15.4" x14ac:dyDescent="0.45">
      <c r="A388" s="24" t="s">
        <v>336</v>
      </c>
      <c r="B388" s="25">
        <f>SUBTOTAL(9,B389:B389)</f>
        <v>114599.44</v>
      </c>
      <c r="C388" s="25">
        <f>SUBTOTAL(9,C389:C389)</f>
        <v>114599.44</v>
      </c>
      <c r="D388" s="25">
        <f>SUBTOTAL(9,D389:D389)</f>
        <v>114599.44</v>
      </c>
      <c r="E388" s="26"/>
      <c r="F388" s="25">
        <f>SUBTOTAL(9,F389:F389)</f>
        <v>121957.73</v>
      </c>
      <c r="G388" s="25">
        <f>SUBTOTAL(9,G389:G389)</f>
        <v>121957.73</v>
      </c>
      <c r="H388" s="25">
        <f>SUBTOTAL(9,H389:H389)</f>
        <v>121957.73</v>
      </c>
      <c r="I388" s="26"/>
      <c r="J388" s="25">
        <f>SUBTOTAL(9,J389:J389)</f>
        <v>148033.4</v>
      </c>
      <c r="K388" s="25">
        <f>SUBTOTAL(9,K389:K389)</f>
        <v>148033.4</v>
      </c>
      <c r="L388" s="25">
        <f>SUBTOTAL(9,L389:L389)</f>
        <v>143272.22</v>
      </c>
      <c r="M388" s="25">
        <f>SUBTOTAL(9,M389:M389)</f>
        <v>0</v>
      </c>
      <c r="N388" s="26"/>
      <c r="O388" s="25">
        <f>SUBTOTAL(9,O389:O389)</f>
        <v>145396.20000000001</v>
      </c>
      <c r="P388" s="26">
        <f>SUBTOTAL(9,P389:P389)</f>
        <v>145396.20000000001</v>
      </c>
      <c r="Q388" s="3">
        <f t="shared" si="5"/>
        <v>0</v>
      </c>
    </row>
    <row r="389" spans="1:17" ht="15.4" x14ac:dyDescent="0.45">
      <c r="A389" s="27" t="s">
        <v>337</v>
      </c>
      <c r="B389" s="28">
        <v>114599.44</v>
      </c>
      <c r="C389" s="28">
        <v>114599.44</v>
      </c>
      <c r="D389" s="28">
        <v>114599.44</v>
      </c>
      <c r="E389" s="29"/>
      <c r="F389" s="30">
        <v>121957.73</v>
      </c>
      <c r="G389" s="30">
        <v>121957.73</v>
      </c>
      <c r="H389" s="30">
        <v>121957.73</v>
      </c>
      <c r="I389" s="29"/>
      <c r="J389" s="31">
        <v>148033.4</v>
      </c>
      <c r="K389" s="31">
        <v>148033.4</v>
      </c>
      <c r="L389" s="31">
        <v>143272.22</v>
      </c>
      <c r="M389" s="31">
        <v>0</v>
      </c>
      <c r="N389" s="29"/>
      <c r="O389" s="32">
        <v>145396.20000000001</v>
      </c>
      <c r="P389" s="29">
        <v>145396.20000000001</v>
      </c>
      <c r="Q389" s="3">
        <f t="shared" si="5"/>
        <v>0</v>
      </c>
    </row>
    <row r="390" spans="1:17" ht="15.4" x14ac:dyDescent="0.45">
      <c r="A390" s="27"/>
      <c r="B390" s="28"/>
      <c r="C390" s="28"/>
      <c r="D390" s="28"/>
      <c r="E390" s="29"/>
      <c r="F390" s="30"/>
      <c r="G390" s="30"/>
      <c r="H390" s="30"/>
      <c r="I390" s="29"/>
      <c r="J390" s="31"/>
      <c r="K390" s="31"/>
      <c r="L390" s="31"/>
      <c r="M390" s="31"/>
      <c r="N390" s="29"/>
      <c r="O390" s="32"/>
      <c r="P390" s="29"/>
      <c r="Q390" s="3"/>
    </row>
    <row r="391" spans="1:17" ht="15.4" hidden="1" x14ac:dyDescent="0.45">
      <c r="A391" s="24" t="s">
        <v>338</v>
      </c>
      <c r="B391" s="25">
        <f>SUBTOTAL(9,B392:B392)</f>
        <v>0</v>
      </c>
      <c r="C391" s="25">
        <f>SUBTOTAL(9,C392:C392)</f>
        <v>71800</v>
      </c>
      <c r="D391" s="25">
        <f>SUBTOTAL(9,D392:D392)</f>
        <v>71728.28</v>
      </c>
      <c r="E391" s="26"/>
      <c r="F391" s="25">
        <f>SUBTOTAL(9,F392:F392)</f>
        <v>0</v>
      </c>
      <c r="G391" s="25">
        <f>SUBTOTAL(9,G392:G392)</f>
        <v>0</v>
      </c>
      <c r="H391" s="25">
        <f>SUBTOTAL(9,H392:H392)</f>
        <v>0</v>
      </c>
      <c r="I391" s="26"/>
      <c r="J391" s="25">
        <f>SUBTOTAL(9,J392:J392)</f>
        <v>0</v>
      </c>
      <c r="K391" s="25">
        <f>SUBTOTAL(9,K392:K392)</f>
        <v>0</v>
      </c>
      <c r="L391" s="25">
        <f>SUBTOTAL(9,L392:L392)</f>
        <v>0</v>
      </c>
      <c r="M391" s="25">
        <f>SUBTOTAL(9,M392:M392)</f>
        <v>0</v>
      </c>
      <c r="N391" s="26"/>
      <c r="O391" s="25">
        <f>SUBTOTAL(9,O392:O392)</f>
        <v>0</v>
      </c>
      <c r="P391" s="26">
        <f>SUBTOTAL(9,P392:P392)</f>
        <v>0</v>
      </c>
      <c r="Q391" s="3">
        <f t="shared" si="5"/>
        <v>0</v>
      </c>
    </row>
    <row r="392" spans="1:17" ht="15.4" hidden="1" x14ac:dyDescent="0.45">
      <c r="A392" s="27" t="s">
        <v>339</v>
      </c>
      <c r="B392" s="28">
        <v>0</v>
      </c>
      <c r="C392" s="28">
        <v>71800</v>
      </c>
      <c r="D392" s="28">
        <v>71728.28</v>
      </c>
      <c r="E392" s="29"/>
      <c r="F392" s="30">
        <v>0</v>
      </c>
      <c r="G392" s="30">
        <v>0</v>
      </c>
      <c r="H392" s="30">
        <v>0</v>
      </c>
      <c r="I392" s="29"/>
      <c r="J392" s="31">
        <v>0</v>
      </c>
      <c r="K392" s="31">
        <v>0</v>
      </c>
      <c r="L392" s="31">
        <v>0</v>
      </c>
      <c r="M392" s="31">
        <v>0</v>
      </c>
      <c r="N392" s="29"/>
      <c r="O392" s="32">
        <v>0</v>
      </c>
      <c r="P392" s="29">
        <v>0</v>
      </c>
      <c r="Q392" s="3">
        <f t="shared" si="5"/>
        <v>0</v>
      </c>
    </row>
    <row r="393" spans="1:17" ht="15.4" hidden="1" x14ac:dyDescent="0.45">
      <c r="A393" s="27"/>
      <c r="B393" s="28"/>
      <c r="C393" s="28"/>
      <c r="D393" s="28"/>
      <c r="E393" s="29"/>
      <c r="F393" s="30"/>
      <c r="G393" s="30"/>
      <c r="H393" s="30"/>
      <c r="I393" s="29"/>
      <c r="J393" s="31"/>
      <c r="K393" s="31"/>
      <c r="L393" s="31"/>
      <c r="M393" s="31"/>
      <c r="N393" s="29"/>
      <c r="O393" s="32"/>
      <c r="P393" s="29"/>
      <c r="Q393" s="3"/>
    </row>
    <row r="394" spans="1:17" ht="15.4" x14ac:dyDescent="0.45">
      <c r="A394" s="24" t="s">
        <v>340</v>
      </c>
      <c r="B394" s="25">
        <f>SUBTOTAL(9,B395:B412)</f>
        <v>575066</v>
      </c>
      <c r="C394" s="25">
        <f>SUBTOTAL(9,C395:C412)</f>
        <v>615111.30999999994</v>
      </c>
      <c r="D394" s="25">
        <f>SUBTOTAL(9,D395:D412)</f>
        <v>379674.22000000009</v>
      </c>
      <c r="E394" s="26"/>
      <c r="F394" s="25">
        <f>SUBTOTAL(9,F395:F412)</f>
        <v>609788.61</v>
      </c>
      <c r="G394" s="25">
        <f>SUBTOTAL(9,G395:G412)</f>
        <v>602099.16</v>
      </c>
      <c r="H394" s="25">
        <f>SUBTOTAL(9,H395:H412)</f>
        <v>372055.85</v>
      </c>
      <c r="I394" s="26"/>
      <c r="J394" s="25">
        <f>SUBTOTAL(9,J395:J412)</f>
        <v>609788.61</v>
      </c>
      <c r="K394" s="25">
        <f>SUBTOTAL(9,K395:K412)</f>
        <v>748656.66999999993</v>
      </c>
      <c r="L394" s="25">
        <f>SUBTOTAL(9,L395:L412)</f>
        <v>324958.26999999996</v>
      </c>
      <c r="M394" s="25">
        <f>SUBTOTAL(9,M395:M412)</f>
        <v>117208.95999999999</v>
      </c>
      <c r="N394" s="26"/>
      <c r="O394" s="25">
        <f>SUBTOTAL(9,O395:O412)</f>
        <v>726997.57</v>
      </c>
      <c r="P394" s="26">
        <f>SUBTOTAL(9,P395:P412)</f>
        <v>726997.57</v>
      </c>
      <c r="Q394" s="3">
        <f t="shared" si="5"/>
        <v>0</v>
      </c>
    </row>
    <row r="395" spans="1:17" ht="15.4" x14ac:dyDescent="0.45">
      <c r="A395" s="27" t="s">
        <v>341</v>
      </c>
      <c r="B395" s="28">
        <v>42000</v>
      </c>
      <c r="C395" s="28">
        <v>42000</v>
      </c>
      <c r="D395" s="28">
        <v>42000</v>
      </c>
      <c r="E395" s="29"/>
      <c r="F395" s="30">
        <v>42000</v>
      </c>
      <c r="G395" s="30">
        <v>42000</v>
      </c>
      <c r="H395" s="30">
        <v>42000</v>
      </c>
      <c r="I395" s="29"/>
      <c r="J395" s="31">
        <v>42000</v>
      </c>
      <c r="K395" s="31">
        <v>42000</v>
      </c>
      <c r="L395" s="31">
        <v>35000</v>
      </c>
      <c r="M395" s="31">
        <v>0</v>
      </c>
      <c r="N395" s="29"/>
      <c r="O395" s="32">
        <v>42000</v>
      </c>
      <c r="P395" s="29">
        <v>42000</v>
      </c>
      <c r="Q395" s="3">
        <f t="shared" si="5"/>
        <v>0</v>
      </c>
    </row>
    <row r="396" spans="1:17" ht="15.4" x14ac:dyDescent="0.45">
      <c r="A396" s="27" t="s">
        <v>342</v>
      </c>
      <c r="B396" s="28">
        <v>240000</v>
      </c>
      <c r="C396" s="28">
        <v>240000</v>
      </c>
      <c r="D396" s="28">
        <v>194984.78</v>
      </c>
      <c r="E396" s="29"/>
      <c r="F396" s="30">
        <v>250000</v>
      </c>
      <c r="G396" s="30">
        <v>209000</v>
      </c>
      <c r="H396" s="30">
        <v>181248.4</v>
      </c>
      <c r="I396" s="29"/>
      <c r="J396" s="31">
        <v>250000</v>
      </c>
      <c r="K396" s="31">
        <v>250000</v>
      </c>
      <c r="L396" s="31">
        <v>173853.29</v>
      </c>
      <c r="M396" s="31">
        <v>0</v>
      </c>
      <c r="N396" s="29"/>
      <c r="O396" s="32">
        <v>250000</v>
      </c>
      <c r="P396" s="29">
        <v>250000</v>
      </c>
      <c r="Q396" s="3">
        <f t="shared" si="5"/>
        <v>0</v>
      </c>
    </row>
    <row r="397" spans="1:17" ht="15.4" x14ac:dyDescent="0.45">
      <c r="A397" s="27" t="s">
        <v>343</v>
      </c>
      <c r="B397" s="28">
        <v>11000</v>
      </c>
      <c r="C397" s="28">
        <v>20084.63</v>
      </c>
      <c r="D397" s="28">
        <v>2589.2600000000002</v>
      </c>
      <c r="E397" s="29"/>
      <c r="F397" s="30">
        <v>15000</v>
      </c>
      <c r="G397" s="30">
        <v>7533.29</v>
      </c>
      <c r="H397" s="30">
        <v>786.09</v>
      </c>
      <c r="I397" s="29"/>
      <c r="J397" s="31">
        <v>15000</v>
      </c>
      <c r="K397" s="31">
        <v>25000</v>
      </c>
      <c r="L397" s="31">
        <v>3720.02</v>
      </c>
      <c r="M397" s="31">
        <v>10000</v>
      </c>
      <c r="N397" s="29"/>
      <c r="O397" s="32">
        <v>25920</v>
      </c>
      <c r="P397" s="29">
        <f>O397</f>
        <v>25920</v>
      </c>
      <c r="Q397" s="3">
        <f t="shared" si="5"/>
        <v>0</v>
      </c>
    </row>
    <row r="398" spans="1:17" ht="15.4" x14ac:dyDescent="0.45">
      <c r="A398" s="27" t="s">
        <v>344</v>
      </c>
      <c r="B398" s="28">
        <v>23980</v>
      </c>
      <c r="C398" s="28">
        <v>15411.04</v>
      </c>
      <c r="D398" s="28">
        <v>8876.85</v>
      </c>
      <c r="E398" s="29"/>
      <c r="F398" s="30">
        <v>25000</v>
      </c>
      <c r="G398" s="30">
        <v>25415.96</v>
      </c>
      <c r="H398" s="30">
        <v>5099.93</v>
      </c>
      <c r="I398" s="29"/>
      <c r="J398" s="31">
        <v>25000</v>
      </c>
      <c r="K398" s="31">
        <v>42550.75</v>
      </c>
      <c r="L398" s="31">
        <v>7901.53</v>
      </c>
      <c r="M398" s="31">
        <v>19000</v>
      </c>
      <c r="N398" s="29"/>
      <c r="O398" s="32">
        <v>44550.75</v>
      </c>
      <c r="P398" s="29">
        <v>44550.75</v>
      </c>
      <c r="Q398" s="3">
        <f t="shared" si="5"/>
        <v>0</v>
      </c>
    </row>
    <row r="399" spans="1:17" ht="15.4" x14ac:dyDescent="0.45">
      <c r="A399" s="27" t="s">
        <v>345</v>
      </c>
      <c r="B399" s="28">
        <v>8000</v>
      </c>
      <c r="C399" s="28">
        <v>12789.25</v>
      </c>
      <c r="D399" s="28">
        <v>9192.43</v>
      </c>
      <c r="E399" s="29"/>
      <c r="F399" s="30">
        <v>12500</v>
      </c>
      <c r="G399" s="30">
        <v>12500</v>
      </c>
      <c r="H399" s="30">
        <v>3443.9</v>
      </c>
      <c r="I399" s="29"/>
      <c r="J399" s="31">
        <v>12500</v>
      </c>
      <c r="K399" s="31">
        <v>20000</v>
      </c>
      <c r="L399" s="31">
        <v>36.04</v>
      </c>
      <c r="M399" s="31">
        <v>7500</v>
      </c>
      <c r="N399" s="29"/>
      <c r="O399" s="32">
        <v>20000</v>
      </c>
      <c r="P399" s="29">
        <v>20000</v>
      </c>
      <c r="Q399" s="3">
        <f t="shared" si="5"/>
        <v>0</v>
      </c>
    </row>
    <row r="400" spans="1:17" ht="15.4" x14ac:dyDescent="0.45">
      <c r="A400" s="27" t="s">
        <v>346</v>
      </c>
      <c r="B400" s="28">
        <v>48262</v>
      </c>
      <c r="C400" s="28">
        <v>58464.61</v>
      </c>
      <c r="D400" s="28">
        <v>0</v>
      </c>
      <c r="E400" s="29"/>
      <c r="F400" s="30">
        <v>46644.61</v>
      </c>
      <c r="G400" s="30">
        <v>98089.61</v>
      </c>
      <c r="H400" s="30">
        <v>55445</v>
      </c>
      <c r="I400" s="29"/>
      <c r="J400" s="31">
        <v>46644.61</v>
      </c>
      <c r="K400" s="31">
        <v>65000</v>
      </c>
      <c r="L400" s="31">
        <v>11645.95</v>
      </c>
      <c r="M400" s="31">
        <v>18355.39</v>
      </c>
      <c r="N400" s="29"/>
      <c r="O400" s="32">
        <v>61000</v>
      </c>
      <c r="P400" s="29">
        <v>61000</v>
      </c>
      <c r="Q400" s="3">
        <f t="shared" si="5"/>
        <v>0</v>
      </c>
    </row>
    <row r="401" spans="1:17" ht="15.4" x14ac:dyDescent="0.45">
      <c r="A401" s="27" t="s">
        <v>347</v>
      </c>
      <c r="B401" s="28">
        <v>6000</v>
      </c>
      <c r="C401" s="28">
        <v>10000</v>
      </c>
      <c r="D401" s="28">
        <v>0</v>
      </c>
      <c r="E401" s="29"/>
      <c r="F401" s="30">
        <v>7000</v>
      </c>
      <c r="G401" s="30">
        <v>7000</v>
      </c>
      <c r="H401" s="30">
        <v>0</v>
      </c>
      <c r="I401" s="29"/>
      <c r="J401" s="31">
        <v>7000</v>
      </c>
      <c r="K401" s="31">
        <v>10000</v>
      </c>
      <c r="L401" s="31">
        <v>0</v>
      </c>
      <c r="M401" s="31">
        <v>3000</v>
      </c>
      <c r="N401" s="29"/>
      <c r="O401" s="32">
        <v>10000</v>
      </c>
      <c r="P401" s="29">
        <v>10000</v>
      </c>
      <c r="Q401" s="3">
        <f t="shared" si="5"/>
        <v>0</v>
      </c>
    </row>
    <row r="402" spans="1:17" ht="15.4" x14ac:dyDescent="0.45">
      <c r="A402" s="27" t="s">
        <v>348</v>
      </c>
      <c r="B402" s="28">
        <v>27000</v>
      </c>
      <c r="C402" s="28">
        <v>31554.36</v>
      </c>
      <c r="D402" s="28">
        <v>20146.400000000001</v>
      </c>
      <c r="E402" s="29"/>
      <c r="F402" s="30">
        <v>30000</v>
      </c>
      <c r="G402" s="30">
        <v>30932.59</v>
      </c>
      <c r="H402" s="30">
        <v>20173.72</v>
      </c>
      <c r="I402" s="29"/>
      <c r="J402" s="31">
        <v>30000</v>
      </c>
      <c r="K402" s="31">
        <v>31051.35</v>
      </c>
      <c r="L402" s="31">
        <v>15792.31</v>
      </c>
      <c r="M402" s="31">
        <v>0</v>
      </c>
      <c r="N402" s="29"/>
      <c r="O402" s="32">
        <v>31051.35</v>
      </c>
      <c r="P402" s="29">
        <v>31051.35</v>
      </c>
      <c r="Q402" s="3">
        <f t="shared" si="5"/>
        <v>0</v>
      </c>
    </row>
    <row r="403" spans="1:17" ht="15.4" x14ac:dyDescent="0.45">
      <c r="A403" s="27" t="s">
        <v>349</v>
      </c>
      <c r="B403" s="28">
        <v>0</v>
      </c>
      <c r="C403" s="28">
        <v>0</v>
      </c>
      <c r="D403" s="28">
        <v>0</v>
      </c>
      <c r="E403" s="29"/>
      <c r="F403" s="30">
        <v>0</v>
      </c>
      <c r="G403" s="30">
        <v>0</v>
      </c>
      <c r="H403" s="30">
        <v>0</v>
      </c>
      <c r="I403" s="29"/>
      <c r="J403" s="31">
        <v>0</v>
      </c>
      <c r="K403" s="31">
        <v>2000</v>
      </c>
      <c r="L403" s="31">
        <v>0</v>
      </c>
      <c r="M403" s="31">
        <v>0</v>
      </c>
      <c r="N403" s="29"/>
      <c r="O403" s="32">
        <v>4000</v>
      </c>
      <c r="P403" s="29">
        <v>4000</v>
      </c>
      <c r="Q403" s="3">
        <f t="shared" si="5"/>
        <v>0</v>
      </c>
    </row>
    <row r="404" spans="1:17" ht="15.4" x14ac:dyDescent="0.45">
      <c r="A404" s="27" t="s">
        <v>350</v>
      </c>
      <c r="B404" s="28">
        <v>0</v>
      </c>
      <c r="C404" s="28">
        <v>0</v>
      </c>
      <c r="D404" s="28">
        <v>0</v>
      </c>
      <c r="E404" s="29"/>
      <c r="F404" s="30">
        <v>0</v>
      </c>
      <c r="G404" s="30">
        <v>0</v>
      </c>
      <c r="H404" s="30">
        <v>0</v>
      </c>
      <c r="I404" s="29"/>
      <c r="J404" s="31">
        <v>0</v>
      </c>
      <c r="K404" s="31">
        <v>0</v>
      </c>
      <c r="L404" s="31">
        <v>0</v>
      </c>
      <c r="M404" s="31">
        <v>0</v>
      </c>
      <c r="N404" s="29"/>
      <c r="O404" s="32">
        <v>2000</v>
      </c>
      <c r="P404" s="29">
        <v>2000</v>
      </c>
      <c r="Q404" s="3">
        <f t="shared" ref="Q404:Q427" si="6">P404-O404</f>
        <v>0</v>
      </c>
    </row>
    <row r="405" spans="1:17" ht="15.4" x14ac:dyDescent="0.45">
      <c r="A405" s="27" t="s">
        <v>351</v>
      </c>
      <c r="B405" s="28">
        <v>20000</v>
      </c>
      <c r="C405" s="28">
        <v>18006.759999999998</v>
      </c>
      <c r="D405" s="28">
        <v>13658.25</v>
      </c>
      <c r="E405" s="29"/>
      <c r="F405" s="30">
        <v>20000</v>
      </c>
      <c r="G405" s="30">
        <v>5000</v>
      </c>
      <c r="H405" s="30">
        <v>1154.8</v>
      </c>
      <c r="I405" s="29"/>
      <c r="J405" s="31">
        <v>20000</v>
      </c>
      <c r="K405" s="31">
        <v>20000</v>
      </c>
      <c r="L405" s="31">
        <v>3364.95</v>
      </c>
      <c r="M405" s="31">
        <v>0</v>
      </c>
      <c r="N405" s="29"/>
      <c r="O405" s="32">
        <v>20000</v>
      </c>
      <c r="P405" s="29">
        <v>20000</v>
      </c>
      <c r="Q405" s="3">
        <f t="shared" si="6"/>
        <v>0</v>
      </c>
    </row>
    <row r="406" spans="1:17" ht="15.4" x14ac:dyDescent="0.45">
      <c r="A406" s="27" t="s">
        <v>352</v>
      </c>
      <c r="B406" s="28">
        <v>13500</v>
      </c>
      <c r="C406" s="28">
        <v>22890.28</v>
      </c>
      <c r="D406" s="28">
        <v>20755.38</v>
      </c>
      <c r="E406" s="29"/>
      <c r="F406" s="30">
        <v>21500</v>
      </c>
      <c r="G406" s="30">
        <v>21500</v>
      </c>
      <c r="H406" s="30">
        <v>5774.65</v>
      </c>
      <c r="I406" s="29"/>
      <c r="J406" s="31">
        <v>21500</v>
      </c>
      <c r="K406" s="31">
        <v>47357</v>
      </c>
      <c r="L406" s="31">
        <v>10737.18</v>
      </c>
      <c r="M406" s="31">
        <v>25500</v>
      </c>
      <c r="N406" s="29"/>
      <c r="O406" s="32">
        <v>45357</v>
      </c>
      <c r="P406" s="29">
        <v>45357</v>
      </c>
      <c r="Q406" s="3">
        <f t="shared" si="6"/>
        <v>0</v>
      </c>
    </row>
    <row r="407" spans="1:17" ht="15.4" x14ac:dyDescent="0.45">
      <c r="A407" s="27" t="s">
        <v>353</v>
      </c>
      <c r="B407" s="28">
        <v>10000</v>
      </c>
      <c r="C407" s="28">
        <v>15000</v>
      </c>
      <c r="D407" s="28">
        <v>5329.75</v>
      </c>
      <c r="E407" s="29"/>
      <c r="F407" s="30">
        <v>15000</v>
      </c>
      <c r="G407" s="30">
        <v>15410</v>
      </c>
      <c r="H407" s="30">
        <v>2472.39</v>
      </c>
      <c r="I407" s="29"/>
      <c r="J407" s="31">
        <v>15000</v>
      </c>
      <c r="K407" s="31">
        <v>33000</v>
      </c>
      <c r="L407" s="31">
        <v>2088.7199999999998</v>
      </c>
      <c r="M407" s="31">
        <v>18000</v>
      </c>
      <c r="N407" s="29"/>
      <c r="O407" s="32">
        <v>33000</v>
      </c>
      <c r="P407" s="29">
        <v>33000</v>
      </c>
      <c r="Q407" s="3">
        <f t="shared" si="6"/>
        <v>0</v>
      </c>
    </row>
    <row r="408" spans="1:17" ht="15.4" x14ac:dyDescent="0.45">
      <c r="A408" s="27" t="s">
        <v>354</v>
      </c>
      <c r="B408" s="28">
        <v>9000</v>
      </c>
      <c r="C408" s="28">
        <v>12042.51</v>
      </c>
      <c r="D408" s="28">
        <v>6962.42</v>
      </c>
      <c r="E408" s="29"/>
      <c r="F408" s="30">
        <v>12000</v>
      </c>
      <c r="G408" s="30">
        <v>7060.32</v>
      </c>
      <c r="H408" s="30">
        <v>150.02000000000001</v>
      </c>
      <c r="I408" s="29"/>
      <c r="J408" s="31">
        <v>12000</v>
      </c>
      <c r="K408" s="31">
        <v>12000</v>
      </c>
      <c r="L408" s="31">
        <v>2367.98</v>
      </c>
      <c r="M408" s="31">
        <v>0</v>
      </c>
      <c r="N408" s="29"/>
      <c r="O408" s="32">
        <v>12000</v>
      </c>
      <c r="P408" s="29">
        <v>12000</v>
      </c>
      <c r="Q408" s="3">
        <f t="shared" si="6"/>
        <v>0</v>
      </c>
    </row>
    <row r="409" spans="1:17" ht="15.4" x14ac:dyDescent="0.45">
      <c r="A409" s="27" t="s">
        <v>355</v>
      </c>
      <c r="B409" s="28">
        <v>65000</v>
      </c>
      <c r="C409" s="28">
        <v>65543.87</v>
      </c>
      <c r="D409" s="28">
        <v>16314.94</v>
      </c>
      <c r="E409" s="29"/>
      <c r="F409" s="30">
        <v>60000</v>
      </c>
      <c r="G409" s="30">
        <v>74462.89</v>
      </c>
      <c r="H409" s="30">
        <v>18387.400000000001</v>
      </c>
      <c r="I409" s="29"/>
      <c r="J409" s="31">
        <v>60000</v>
      </c>
      <c r="K409" s="31">
        <v>95553.57</v>
      </c>
      <c r="L409" s="31">
        <v>27306.73</v>
      </c>
      <c r="M409" s="31">
        <v>15853.57</v>
      </c>
      <c r="N409" s="29"/>
      <c r="O409" s="32">
        <v>75894.47</v>
      </c>
      <c r="P409" s="29">
        <v>75894.47</v>
      </c>
      <c r="Q409" s="3">
        <f t="shared" si="6"/>
        <v>0</v>
      </c>
    </row>
    <row r="410" spans="1:17" ht="15.4" x14ac:dyDescent="0.45">
      <c r="A410" s="27" t="s">
        <v>356</v>
      </c>
      <c r="B410" s="28">
        <v>4089</v>
      </c>
      <c r="C410" s="28">
        <v>4089</v>
      </c>
      <c r="D410" s="28">
        <v>3228.7</v>
      </c>
      <c r="E410" s="29"/>
      <c r="F410" s="30">
        <v>4234</v>
      </c>
      <c r="G410" s="30">
        <v>3639.5</v>
      </c>
      <c r="H410" s="30">
        <v>3029.66</v>
      </c>
      <c r="I410" s="29"/>
      <c r="J410" s="31">
        <v>4234</v>
      </c>
      <c r="K410" s="31">
        <v>4234</v>
      </c>
      <c r="L410" s="31">
        <v>2880.73</v>
      </c>
      <c r="M410" s="31">
        <v>0</v>
      </c>
      <c r="N410" s="29"/>
      <c r="O410" s="32">
        <v>4234</v>
      </c>
      <c r="P410" s="29">
        <v>4234</v>
      </c>
      <c r="Q410" s="3">
        <f t="shared" si="6"/>
        <v>0</v>
      </c>
    </row>
    <row r="411" spans="1:17" ht="15.4" x14ac:dyDescent="0.45">
      <c r="A411" s="27" t="s">
        <v>357</v>
      </c>
      <c r="B411" s="28">
        <v>7755</v>
      </c>
      <c r="C411" s="28">
        <v>7755</v>
      </c>
      <c r="D411" s="28">
        <v>2457.0300000000002</v>
      </c>
      <c r="E411" s="29"/>
      <c r="F411" s="30">
        <v>8030</v>
      </c>
      <c r="G411" s="30">
        <v>7415</v>
      </c>
      <c r="H411" s="30">
        <v>1638.8</v>
      </c>
      <c r="I411" s="29"/>
      <c r="J411" s="31">
        <v>8030</v>
      </c>
      <c r="K411" s="31">
        <v>8030</v>
      </c>
      <c r="L411" s="31">
        <v>44.15</v>
      </c>
      <c r="M411" s="31">
        <v>0</v>
      </c>
      <c r="N411" s="29"/>
      <c r="O411" s="32">
        <v>5110</v>
      </c>
      <c r="P411" s="29">
        <f>O411</f>
        <v>5110</v>
      </c>
      <c r="Q411" s="3">
        <f t="shared" si="6"/>
        <v>0</v>
      </c>
    </row>
    <row r="412" spans="1:17" ht="15.4" x14ac:dyDescent="0.45">
      <c r="A412" s="27" t="s">
        <v>358</v>
      </c>
      <c r="B412" s="28">
        <v>39480</v>
      </c>
      <c r="C412" s="28">
        <v>39480</v>
      </c>
      <c r="D412" s="28">
        <v>33178.03</v>
      </c>
      <c r="E412" s="29"/>
      <c r="F412" s="30">
        <v>40880</v>
      </c>
      <c r="G412" s="30">
        <v>35140</v>
      </c>
      <c r="H412" s="30">
        <v>31251.09</v>
      </c>
      <c r="I412" s="29"/>
      <c r="J412" s="31">
        <v>40880</v>
      </c>
      <c r="K412" s="31">
        <v>40880</v>
      </c>
      <c r="L412" s="31">
        <v>28218.69</v>
      </c>
      <c r="M412" s="31">
        <v>0</v>
      </c>
      <c r="N412" s="29"/>
      <c r="O412" s="32">
        <v>40880</v>
      </c>
      <c r="P412" s="29">
        <v>40880</v>
      </c>
      <c r="Q412" s="3">
        <f t="shared" si="6"/>
        <v>0</v>
      </c>
    </row>
    <row r="413" spans="1:17" ht="15.4" x14ac:dyDescent="0.45">
      <c r="A413" s="27"/>
      <c r="B413" s="28"/>
      <c r="C413" s="28"/>
      <c r="D413" s="28"/>
      <c r="E413" s="29"/>
      <c r="F413" s="30"/>
      <c r="G413" s="30"/>
      <c r="H413" s="30"/>
      <c r="I413" s="29"/>
      <c r="J413" s="31"/>
      <c r="K413" s="31"/>
      <c r="L413" s="31"/>
      <c r="M413" s="31"/>
      <c r="N413" s="29"/>
      <c r="O413" s="32"/>
      <c r="P413" s="29"/>
      <c r="Q413" s="3"/>
    </row>
    <row r="414" spans="1:17" ht="15.4" x14ac:dyDescent="0.45">
      <c r="A414" s="24" t="s">
        <v>359</v>
      </c>
      <c r="B414" s="25">
        <f>SUBTOTAL(9,B415:B417)</f>
        <v>21000</v>
      </c>
      <c r="C414" s="25">
        <f>SUBTOTAL(9,C415:C417)</f>
        <v>21000</v>
      </c>
      <c r="D414" s="25">
        <f>SUBTOTAL(9,D415:D417)</f>
        <v>8944.39</v>
      </c>
      <c r="E414" s="26"/>
      <c r="F414" s="25">
        <f>SUBTOTAL(9,F415:F417)</f>
        <v>21000</v>
      </c>
      <c r="G414" s="25">
        <f>SUBTOTAL(9,G415:G417)</f>
        <v>25000</v>
      </c>
      <c r="H414" s="25">
        <f>SUBTOTAL(9,H415:H417)</f>
        <v>14359.29</v>
      </c>
      <c r="I414" s="26"/>
      <c r="J414" s="25">
        <f>SUBTOTAL(9,J415:J417)</f>
        <v>21000</v>
      </c>
      <c r="K414" s="25">
        <f>SUBTOTAL(9,K415:K417)</f>
        <v>21000</v>
      </c>
      <c r="L414" s="25">
        <f>SUBTOTAL(9,L415:L417)</f>
        <v>6088.46</v>
      </c>
      <c r="M414" s="25">
        <f>SUBTOTAL(9,M415:M417)</f>
        <v>0</v>
      </c>
      <c r="N414" s="26"/>
      <c r="O414" s="25">
        <f>SUBTOTAL(9,O415:O417)</f>
        <v>21000</v>
      </c>
      <c r="P414" s="26">
        <f>SUBTOTAL(9,P415:P417)</f>
        <v>19000</v>
      </c>
      <c r="Q414" s="3">
        <f t="shared" si="6"/>
        <v>-2000</v>
      </c>
    </row>
    <row r="415" spans="1:17" ht="15.4" x14ac:dyDescent="0.45">
      <c r="A415" s="27" t="s">
        <v>360</v>
      </c>
      <c r="B415" s="28">
        <v>3000</v>
      </c>
      <c r="C415" s="28">
        <v>3000</v>
      </c>
      <c r="D415" s="28">
        <v>0</v>
      </c>
      <c r="E415" s="29"/>
      <c r="F415" s="30">
        <v>3000</v>
      </c>
      <c r="G415" s="30">
        <v>3000</v>
      </c>
      <c r="H415" s="30">
        <v>1000</v>
      </c>
      <c r="I415" s="29"/>
      <c r="J415" s="31">
        <v>3000</v>
      </c>
      <c r="K415" s="31">
        <v>3000</v>
      </c>
      <c r="L415" s="31">
        <v>0</v>
      </c>
      <c r="M415" s="31">
        <v>0</v>
      </c>
      <c r="N415" s="29"/>
      <c r="O415" s="32">
        <v>3000</v>
      </c>
      <c r="P415" s="29">
        <v>3000</v>
      </c>
      <c r="Q415" s="3">
        <f t="shared" si="6"/>
        <v>0</v>
      </c>
    </row>
    <row r="416" spans="1:17" ht="15.4" x14ac:dyDescent="0.45">
      <c r="A416" s="27" t="s">
        <v>361</v>
      </c>
      <c r="B416" s="28">
        <v>6000</v>
      </c>
      <c r="C416" s="28">
        <v>6000</v>
      </c>
      <c r="D416" s="28">
        <v>4445.72</v>
      </c>
      <c r="E416" s="29"/>
      <c r="F416" s="30">
        <v>6000</v>
      </c>
      <c r="G416" s="30">
        <v>10000</v>
      </c>
      <c r="H416" s="30">
        <v>7240.29</v>
      </c>
      <c r="I416" s="29"/>
      <c r="J416" s="31">
        <v>12000</v>
      </c>
      <c r="K416" s="31">
        <v>12000</v>
      </c>
      <c r="L416" s="31">
        <v>2550</v>
      </c>
      <c r="M416" s="31">
        <v>0</v>
      </c>
      <c r="N416" s="29"/>
      <c r="O416" s="32">
        <v>12000</v>
      </c>
      <c r="P416" s="29">
        <v>10000</v>
      </c>
      <c r="Q416" s="3">
        <f t="shared" si="6"/>
        <v>-2000</v>
      </c>
    </row>
    <row r="417" spans="1:17" ht="15.4" x14ac:dyDescent="0.45">
      <c r="A417" s="27" t="s">
        <v>362</v>
      </c>
      <c r="B417" s="28">
        <v>12000</v>
      </c>
      <c r="C417" s="28">
        <v>12000</v>
      </c>
      <c r="D417" s="28">
        <v>4498.67</v>
      </c>
      <c r="E417" s="29"/>
      <c r="F417" s="30">
        <v>12000</v>
      </c>
      <c r="G417" s="30">
        <v>12000</v>
      </c>
      <c r="H417" s="30">
        <v>6119</v>
      </c>
      <c r="I417" s="29"/>
      <c r="J417" s="31">
        <v>6000</v>
      </c>
      <c r="K417" s="31">
        <v>6000</v>
      </c>
      <c r="L417" s="31">
        <v>3538.46</v>
      </c>
      <c r="M417" s="31">
        <v>0</v>
      </c>
      <c r="N417" s="29"/>
      <c r="O417" s="32">
        <v>6000</v>
      </c>
      <c r="P417" s="29">
        <v>6000</v>
      </c>
      <c r="Q417" s="3">
        <f t="shared" si="6"/>
        <v>0</v>
      </c>
    </row>
    <row r="418" spans="1:17" ht="15.4" x14ac:dyDescent="0.45">
      <c r="A418" s="27"/>
      <c r="B418" s="28"/>
      <c r="C418" s="28"/>
      <c r="D418" s="28"/>
      <c r="E418" s="29"/>
      <c r="F418" s="30"/>
      <c r="G418" s="30"/>
      <c r="H418" s="30"/>
      <c r="I418" s="29"/>
      <c r="J418" s="31"/>
      <c r="K418" s="31"/>
      <c r="L418" s="31"/>
      <c r="M418" s="31"/>
      <c r="N418" s="29"/>
      <c r="O418" s="32"/>
      <c r="P418" s="29"/>
      <c r="Q418" s="3"/>
    </row>
    <row r="419" spans="1:17" ht="15.4" x14ac:dyDescent="0.45">
      <c r="A419" s="24" t="s">
        <v>363</v>
      </c>
      <c r="B419" s="25">
        <f>SUBTOTAL(9,B420:B421)</f>
        <v>133851</v>
      </c>
      <c r="C419" s="25">
        <f>SUBTOTAL(9,C420:C421)</f>
        <v>383851</v>
      </c>
      <c r="D419" s="25">
        <f>SUBTOTAL(9,D420:D421)</f>
        <v>382429</v>
      </c>
      <c r="E419" s="26"/>
      <c r="F419" s="25">
        <f>SUBTOTAL(9,F420:F421)</f>
        <v>281007</v>
      </c>
      <c r="G419" s="25">
        <f>SUBTOTAL(9,G420:G421)</f>
        <v>581007</v>
      </c>
      <c r="H419" s="25">
        <f>SUBTOTAL(9,H420:H421)</f>
        <v>576443</v>
      </c>
      <c r="I419" s="26"/>
      <c r="J419" s="25">
        <f>SUBTOTAL(9,J420:J421)</f>
        <v>121879</v>
      </c>
      <c r="K419" s="25">
        <f>SUBTOTAL(9,K420:K421)</f>
        <v>124926</v>
      </c>
      <c r="L419" s="25">
        <f>SUBTOTAL(9,L420:L421)</f>
        <v>124926</v>
      </c>
      <c r="M419" s="25">
        <f>SUBTOTAL(9,M420:M421)</f>
        <v>3047</v>
      </c>
      <c r="N419" s="26"/>
      <c r="O419" s="25">
        <f>SUBTOTAL(9,O420:O421)</f>
        <v>277973</v>
      </c>
      <c r="P419" s="26">
        <f>SUBTOTAL(9,P420:P421)</f>
        <v>127973</v>
      </c>
      <c r="Q419" s="3">
        <f t="shared" si="6"/>
        <v>-150000</v>
      </c>
    </row>
    <row r="420" spans="1:17" ht="15.4" hidden="1" x14ac:dyDescent="0.45">
      <c r="A420" s="27" t="s">
        <v>364</v>
      </c>
      <c r="B420" s="28">
        <v>0</v>
      </c>
      <c r="C420" s="28">
        <v>250000</v>
      </c>
      <c r="D420" s="28">
        <v>250000</v>
      </c>
      <c r="E420" s="29"/>
      <c r="F420" s="30">
        <v>150000</v>
      </c>
      <c r="G420" s="30">
        <v>450000</v>
      </c>
      <c r="H420" s="30">
        <v>450000</v>
      </c>
      <c r="I420" s="29"/>
      <c r="J420" s="31">
        <v>0</v>
      </c>
      <c r="K420" s="31">
        <v>0</v>
      </c>
      <c r="L420" s="31">
        <v>0</v>
      </c>
      <c r="M420" s="31">
        <v>0</v>
      </c>
      <c r="N420" s="29"/>
      <c r="O420" s="32">
        <v>150000</v>
      </c>
      <c r="P420" s="35">
        <v>0</v>
      </c>
      <c r="Q420" s="3">
        <f t="shared" si="6"/>
        <v>-150000</v>
      </c>
    </row>
    <row r="421" spans="1:17" ht="15.4" x14ac:dyDescent="0.45">
      <c r="A421" s="27" t="s">
        <v>365</v>
      </c>
      <c r="B421" s="28">
        <v>133851</v>
      </c>
      <c r="C421" s="28">
        <v>133851</v>
      </c>
      <c r="D421" s="28">
        <v>132429</v>
      </c>
      <c r="E421" s="29"/>
      <c r="F421" s="30">
        <v>131007</v>
      </c>
      <c r="G421" s="30">
        <v>131007</v>
      </c>
      <c r="H421" s="30">
        <v>126443</v>
      </c>
      <c r="I421" s="29"/>
      <c r="J421" s="31">
        <v>121879</v>
      </c>
      <c r="K421" s="31">
        <v>124926</v>
      </c>
      <c r="L421" s="31">
        <v>124926</v>
      </c>
      <c r="M421" s="31">
        <v>3047</v>
      </c>
      <c r="N421" s="29"/>
      <c r="O421" s="32">
        <v>127973</v>
      </c>
      <c r="P421" s="29">
        <v>127973</v>
      </c>
      <c r="Q421" s="3">
        <f t="shared" si="6"/>
        <v>0</v>
      </c>
    </row>
    <row r="422" spans="1:17" ht="15.4" x14ac:dyDescent="0.45">
      <c r="A422" s="27"/>
      <c r="B422" s="28"/>
      <c r="C422" s="28"/>
      <c r="D422" s="28"/>
      <c r="E422" s="29"/>
      <c r="F422" s="30"/>
      <c r="G422" s="30"/>
      <c r="H422" s="30"/>
      <c r="I422" s="29"/>
      <c r="J422" s="31"/>
      <c r="K422" s="31"/>
      <c r="L422" s="31"/>
      <c r="M422" s="31"/>
      <c r="N422" s="29"/>
      <c r="O422" s="32"/>
      <c r="P422" s="29"/>
      <c r="Q422" s="3"/>
    </row>
    <row r="423" spans="1:17" ht="15.4" x14ac:dyDescent="0.45">
      <c r="A423" s="24" t="s">
        <v>366</v>
      </c>
      <c r="B423" s="25">
        <f>SUBTOTAL(9,B424:B425)</f>
        <v>50000</v>
      </c>
      <c r="C423" s="25">
        <f>SUBTOTAL(9,C424:C425)</f>
        <v>1061576</v>
      </c>
      <c r="D423" s="25">
        <f>SUBTOTAL(9,D424:D425)</f>
        <v>1113253.03</v>
      </c>
      <c r="E423" s="26"/>
      <c r="F423" s="25">
        <f>SUBTOTAL(9,F424:F425)</f>
        <v>50000</v>
      </c>
      <c r="G423" s="25">
        <f>SUBTOTAL(9,G424:G425)</f>
        <v>889166.6</v>
      </c>
      <c r="H423" s="25">
        <f>SUBTOTAL(9,H424:H425)</f>
        <v>896540.98</v>
      </c>
      <c r="I423" s="26"/>
      <c r="J423" s="25">
        <f>SUBTOTAL(9,J424:J425)</f>
        <v>50000</v>
      </c>
      <c r="K423" s="25">
        <f>SUBTOTAL(9,K424:K425)</f>
        <v>652490</v>
      </c>
      <c r="L423" s="25">
        <f>SUBTOTAL(9,L424:L425)</f>
        <v>1493641.96</v>
      </c>
      <c r="M423" s="25">
        <f>SUBTOTAL(9,M424:M425)</f>
        <v>602490</v>
      </c>
      <c r="N423" s="26"/>
      <c r="O423" s="25">
        <f>SUBTOTAL(9,O424:O425)</f>
        <v>100000</v>
      </c>
      <c r="P423" s="26">
        <f>SUBTOTAL(9,P424:P425)</f>
        <v>50000</v>
      </c>
      <c r="Q423" s="3">
        <f t="shared" si="6"/>
        <v>-50000</v>
      </c>
    </row>
    <row r="424" spans="1:17" ht="15.4" x14ac:dyDescent="0.45">
      <c r="A424" s="27" t="s">
        <v>367</v>
      </c>
      <c r="B424" s="28">
        <v>50000</v>
      </c>
      <c r="C424" s="28">
        <v>1061576</v>
      </c>
      <c r="D424" s="28">
        <v>1054339.68</v>
      </c>
      <c r="E424" s="29"/>
      <c r="F424" s="30">
        <v>50000</v>
      </c>
      <c r="G424" s="30">
        <v>889166.6</v>
      </c>
      <c r="H424" s="30">
        <v>865087.21</v>
      </c>
      <c r="I424" s="29"/>
      <c r="J424" s="31">
        <v>50000</v>
      </c>
      <c r="K424" s="31">
        <v>652490</v>
      </c>
      <c r="L424" s="31">
        <v>619243.36</v>
      </c>
      <c r="M424" s="31">
        <v>602490</v>
      </c>
      <c r="N424" s="29"/>
      <c r="O424" s="32">
        <v>100000</v>
      </c>
      <c r="P424" s="29">
        <v>50000</v>
      </c>
      <c r="Q424" s="3">
        <f t="shared" si="6"/>
        <v>-50000</v>
      </c>
    </row>
    <row r="425" spans="1:17" ht="15.4" hidden="1" x14ac:dyDescent="0.45">
      <c r="A425" s="27" t="s">
        <v>368</v>
      </c>
      <c r="B425" s="28">
        <v>0</v>
      </c>
      <c r="C425" s="28">
        <v>0</v>
      </c>
      <c r="D425" s="28">
        <v>58913.35</v>
      </c>
      <c r="E425" s="29"/>
      <c r="F425" s="30">
        <v>0</v>
      </c>
      <c r="G425" s="30">
        <v>0</v>
      </c>
      <c r="H425" s="30">
        <v>31453.77</v>
      </c>
      <c r="I425" s="29"/>
      <c r="J425" s="31">
        <v>0</v>
      </c>
      <c r="K425" s="31">
        <v>0</v>
      </c>
      <c r="L425" s="31">
        <v>874398.6</v>
      </c>
      <c r="M425" s="31">
        <v>0</v>
      </c>
      <c r="N425" s="29"/>
      <c r="O425" s="32">
        <v>0</v>
      </c>
      <c r="P425" s="29">
        <v>0</v>
      </c>
      <c r="Q425" s="3">
        <f t="shared" si="6"/>
        <v>0</v>
      </c>
    </row>
    <row r="426" spans="1:17" ht="15.75" x14ac:dyDescent="0.5">
      <c r="A426" s="36"/>
      <c r="B426" s="37"/>
      <c r="C426" s="37"/>
      <c r="D426" s="37"/>
      <c r="E426" s="38"/>
      <c r="F426" s="37"/>
      <c r="G426" s="37"/>
      <c r="H426" s="37"/>
      <c r="I426" s="38"/>
      <c r="J426" s="37"/>
      <c r="K426" s="37"/>
      <c r="L426" s="37"/>
      <c r="M426" s="37"/>
      <c r="N426" s="38"/>
      <c r="O426" s="37"/>
      <c r="P426" s="33"/>
      <c r="Q426" s="3"/>
    </row>
    <row r="427" spans="1:17" s="1" customFormat="1" ht="15.75" x14ac:dyDescent="0.5">
      <c r="A427" s="39" t="s">
        <v>369</v>
      </c>
      <c r="B427" s="40">
        <f>B423+B419+B414+B394+B391+B388+B385+B374+B368+B359+B343+B340+B330+B324+B306+B285+B277+B262+B247+B240+B225+B221+B207+B192+B187+B174+B169+B156+B147+B134+B123+B107+B103+B100+B83+B66+B51+B38+B31+B18</f>
        <v>17420094.129999999</v>
      </c>
      <c r="C427" s="40">
        <f t="shared" ref="C427:O427" si="7">C423+C419+C414+C394+C391+C388+C385+C374+C368+C359+C343+C340+C330+C324+C306+C285+C277+C262+C247+C240+C225+C221+C207+C192+C187+C174+C169+C156+C147+C134+C123+C107+C103+C100+C83+C66+C51+C38+C31+C18</f>
        <v>19792032.280000001</v>
      </c>
      <c r="D427" s="40">
        <f t="shared" si="7"/>
        <v>18386937.859999999</v>
      </c>
      <c r="E427" s="40"/>
      <c r="F427" s="40">
        <f t="shared" si="7"/>
        <v>17470863.559999999</v>
      </c>
      <c r="G427" s="40">
        <f t="shared" si="7"/>
        <v>20027650.259999998</v>
      </c>
      <c r="H427" s="40">
        <f t="shared" si="7"/>
        <v>17514691.750000004</v>
      </c>
      <c r="I427" s="40"/>
      <c r="J427" s="40">
        <f t="shared" si="7"/>
        <v>17875579.900000002</v>
      </c>
      <c r="K427" s="40">
        <f t="shared" si="7"/>
        <v>20784952.68</v>
      </c>
      <c r="L427" s="40">
        <f t="shared" si="7"/>
        <v>17622490.109999999</v>
      </c>
      <c r="M427" s="40">
        <f t="shared" si="7"/>
        <v>2391636.3699999992</v>
      </c>
      <c r="N427" s="40"/>
      <c r="O427" s="40">
        <f t="shared" si="7"/>
        <v>20252852.57</v>
      </c>
      <c r="P427" s="40">
        <f>P423+P419+P414+P394+P391+P388+P385+P374+P368+P359+P343+P340+P330+P324+P306+P285+P277+P262+P247+P240+P225+P221+P207+P192+P187+P174+P169+P156+P147+P134+P123+P107+P103+P100+P83+P66+P51+P38+P31+P18-0.01</f>
        <v>18928067.258941751</v>
      </c>
      <c r="Q427" s="3">
        <f t="shared" si="6"/>
        <v>-1324785.3110582493</v>
      </c>
    </row>
    <row r="428" spans="1:17" x14ac:dyDescent="0.45">
      <c r="K428" s="3">
        <f>K427-M429</f>
        <v>517736.40999999642</v>
      </c>
    </row>
    <row r="429" spans="1:17" x14ac:dyDescent="0.45">
      <c r="M429" s="3">
        <f>M427+J427</f>
        <v>20267216.270000003</v>
      </c>
    </row>
    <row r="430" spans="1:17" ht="15.75" x14ac:dyDescent="0.5">
      <c r="A430" s="46" t="s">
        <v>380</v>
      </c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</row>
    <row r="431" spans="1:17" ht="15.75" x14ac:dyDescent="0.5">
      <c r="A431" s="36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7" ht="15.75" x14ac:dyDescent="0.5">
      <c r="A432" s="46" t="s">
        <v>381</v>
      </c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</row>
    <row r="433" spans="1:16" ht="15.75" x14ac:dyDescent="0.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1:16" ht="15.75" x14ac:dyDescent="0.5">
      <c r="A434" s="46" t="s">
        <v>381</v>
      </c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</row>
    <row r="435" spans="1:16" ht="15.75" x14ac:dyDescent="0.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1:16" ht="15.75" x14ac:dyDescent="0.5">
      <c r="A436" s="46" t="s">
        <v>381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</row>
    <row r="437" spans="1:16" x14ac:dyDescent="0.45">
      <c r="E437" s="3"/>
      <c r="I437" s="3"/>
      <c r="N437" s="3"/>
    </row>
    <row r="438" spans="1:16" x14ac:dyDescent="0.45">
      <c r="A438" t="s">
        <v>382</v>
      </c>
      <c r="E438" s="3"/>
      <c r="I438" s="3"/>
      <c r="N438" s="3"/>
    </row>
    <row r="439" spans="1:16" x14ac:dyDescent="0.45">
      <c r="A439" s="41" t="s">
        <v>383</v>
      </c>
      <c r="E439" s="3"/>
      <c r="I439" s="3"/>
      <c r="N439" s="3"/>
    </row>
    <row r="440" spans="1:16" x14ac:dyDescent="0.45">
      <c r="E440" s="3"/>
      <c r="I440" s="3"/>
      <c r="N440" s="3"/>
    </row>
    <row r="441" spans="1:16" ht="27" customHeight="1" x14ac:dyDescent="0.45">
      <c r="A441" s="48" t="s">
        <v>384</v>
      </c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x14ac:dyDescent="0.45">
      <c r="E442" s="3"/>
      <c r="I442" s="3"/>
      <c r="N442" s="3"/>
    </row>
    <row r="443" spans="1:16" x14ac:dyDescent="0.45">
      <c r="A443" s="41" t="s">
        <v>385</v>
      </c>
      <c r="E443" s="3"/>
      <c r="I443" s="3"/>
      <c r="N443" s="3"/>
    </row>
  </sheetData>
  <mergeCells count="9">
    <mergeCell ref="A436:P436"/>
    <mergeCell ref="A441:P441"/>
    <mergeCell ref="A12:P12"/>
    <mergeCell ref="A433:N433"/>
    <mergeCell ref="A435:N435"/>
    <mergeCell ref="A3:B3"/>
    <mergeCell ref="A430:P430"/>
    <mergeCell ref="A432:P432"/>
    <mergeCell ref="A434:P434"/>
  </mergeCells>
  <pageMargins left="0.7" right="0.7" top="0.75" bottom="0.75" header="0.3" footer="0.3"/>
  <pageSetup scale="72" fitToHeight="12" orientation="portrait" r:id="rId1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Wilson</dc:creator>
  <cp:lastModifiedBy>Stacy Wilson</cp:lastModifiedBy>
  <cp:lastPrinted>2021-12-02T17:07:22Z</cp:lastPrinted>
  <dcterms:created xsi:type="dcterms:W3CDTF">2021-10-28T16:58:28Z</dcterms:created>
  <dcterms:modified xsi:type="dcterms:W3CDTF">2021-12-02T17:07:28Z</dcterms:modified>
</cp:coreProperties>
</file>